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Q4 2020\За објавување на веб\MK\"/>
    </mc:Choice>
  </mc:AlternateContent>
  <bookViews>
    <workbookView xWindow="0" yWindow="0" windowWidth="15345" windowHeight="6705"/>
  </bookViews>
  <sheets>
    <sheet name="годишни податоци " sheetId="1" r:id="rId1"/>
  </sheets>
  <externalReferences>
    <externalReference r:id="rId2"/>
  </externalReferences>
  <definedNames>
    <definedName name="DEBITNI1" localSheetId="0">#REF!</definedName>
    <definedName name="DEBITNI1">#REF!</definedName>
    <definedName name="DEBITNI1000" localSheetId="0">#REF!</definedName>
    <definedName name="DEBITNI1000">#REF!</definedName>
    <definedName name="DEBITNI9999999" localSheetId="0">#REF!</definedName>
    <definedName name="DEBITNI9999999">#REF!</definedName>
    <definedName name="gggdgdgdg" localSheetId="0">#REF!</definedName>
    <definedName name="gggdgdgdg">#REF!</definedName>
    <definedName name="IZVOZ1999_27" localSheetId="0">#REF!</definedName>
    <definedName name="IZVOZ1999_27">#REF!</definedName>
    <definedName name="IZVOZ2000_27" localSheetId="0">#REF!</definedName>
    <definedName name="IZVOZ2000_27">#REF!</definedName>
    <definedName name="IZVOZ2001_27" localSheetId="0">#REF!</definedName>
    <definedName name="IZVOZ2001_27">#REF!</definedName>
    <definedName name="IZVOZ2002_27" localSheetId="0">#REF!</definedName>
    <definedName name="IZVOZ2002_27">#REF!</definedName>
    <definedName name="IZVOZ2003_27" localSheetId="0">#REF!</definedName>
    <definedName name="IZVOZ2003_27">#REF!</definedName>
    <definedName name="izvoz22222" localSheetId="0">#REF!</definedName>
    <definedName name="izvoz22222">#REF!</definedName>
    <definedName name="karticki" localSheetId="0">#REF!</definedName>
    <definedName name="karticki">#REF!</definedName>
    <definedName name="KARTICKI1" localSheetId="0">#REF!</definedName>
    <definedName name="KARTICKI1">#REF!</definedName>
    <definedName name="KARTICKI11" localSheetId="0">#REF!</definedName>
    <definedName name="KARTICKI11">#REF!</definedName>
    <definedName name="nadzor" localSheetId="0">#REF!</definedName>
    <definedName name="nadzor">#REF!</definedName>
    <definedName name="Nadzor123" localSheetId="0">#REF!</definedName>
    <definedName name="Nadzor123">#REF!</definedName>
    <definedName name="_xlnm.Print_Area" localSheetId="0">'годишни податоци '!$B$1:$C$259</definedName>
    <definedName name="promet" localSheetId="0">#REF!</definedName>
    <definedName name="promet">#REF!</definedName>
    <definedName name="Q_MMF2" localSheetId="0">#REF!</definedName>
    <definedName name="Q_MMF2">#REF!</definedName>
    <definedName name="Q_MMF2_UVOZ" localSheetId="0">#REF!</definedName>
    <definedName name="Q_MMF2_UVOZ">#REF!</definedName>
    <definedName name="qMMF1_IZVOZ" localSheetId="0">#REF!</definedName>
    <definedName name="qMMF1_IZVOZ">#REF!</definedName>
    <definedName name="QYU_KO" localSheetId="0">#REF!</definedName>
    <definedName name="QYU_KO">#REF!</definedName>
    <definedName name="transveri11" localSheetId="0">#REF!</definedName>
    <definedName name="transveri11">#REF!</definedName>
    <definedName name="TRANSVERI111" localSheetId="0">[1]BAZA!#REF!</definedName>
    <definedName name="TRANSVERI111">[1]BAZA!#REF!</definedName>
    <definedName name="UVOZ" localSheetId="0">#REF!</definedName>
    <definedName name="UVOZ">#REF!</definedName>
    <definedName name="UVOZ_DORABOTKI_99_TRBR" localSheetId="0">#REF!</definedName>
    <definedName name="UVOZ_DORABOTKI_99_TRBR">#REF!</definedName>
    <definedName name="UVOZ2000_10" localSheetId="0">#REF!</definedName>
    <definedName name="UVOZ2000_10">#REF!</definedName>
    <definedName name="UVOZ2000_10_27" localSheetId="0">#REF!</definedName>
    <definedName name="UVOZ2000_10_27">#REF!</definedName>
    <definedName name="UVOZ2000_11" localSheetId="0">#REF!</definedName>
    <definedName name="UVOZ2000_11">#REF!</definedName>
    <definedName name="uvoz2000_12" localSheetId="0">#REF!</definedName>
    <definedName name="uvoz2000_12">#REF!</definedName>
    <definedName name="UVOZ2000_27" localSheetId="0">#REF!</definedName>
    <definedName name="UVOZ2000_27">#REF!</definedName>
    <definedName name="UVOZ2001_27" localSheetId="0">#REF!</definedName>
    <definedName name="UVOZ2001_27">#REF!</definedName>
    <definedName name="UVOZ2002_27" localSheetId="0">#REF!</definedName>
    <definedName name="UVOZ2002_27">#REF!</definedName>
    <definedName name="UVOZ2003_27" localSheetId="0">#REF!</definedName>
    <definedName name="UVOZ2003_27">#REF!</definedName>
    <definedName name="UVOZ98_10_27" localSheetId="0">[1]BAZA!#REF!</definedName>
    <definedName name="UVOZ98_10_27">[1]BAZA!#REF!</definedName>
    <definedName name="UVOZ99_10_27" localSheetId="0">#REF!</definedName>
    <definedName name="UVOZ99_10_27">#REF!</definedName>
    <definedName name="готовински" localSheetId="0">#REF!</definedName>
    <definedName name="готовински">#REF!</definedName>
    <definedName name="готовински1" localSheetId="0">#REF!</definedName>
    <definedName name="готовински1">#REF!</definedName>
  </definedNames>
  <calcPr calcId="152511"/>
</workbook>
</file>

<file path=xl/calcChain.xml><?xml version="1.0" encoding="utf-8"?>
<calcChain xmlns="http://schemas.openxmlformats.org/spreadsheetml/2006/main">
  <c r="O237" i="1" l="1"/>
  <c r="L237" i="1"/>
  <c r="I237" i="1"/>
  <c r="F237" i="1"/>
  <c r="C237" i="1"/>
  <c r="L230" i="1" l="1"/>
  <c r="L229" i="1"/>
  <c r="Q251" i="1" l="1"/>
  <c r="P251" i="1"/>
  <c r="O251" i="1"/>
  <c r="O235" i="1" l="1"/>
  <c r="O232" i="1" l="1"/>
  <c r="O230" i="1"/>
  <c r="O229" i="1"/>
  <c r="O224" i="1"/>
  <c r="O222" i="1"/>
  <c r="O221" i="1"/>
  <c r="O217" i="1" l="1"/>
  <c r="O179" i="1" l="1"/>
  <c r="O178" i="1"/>
  <c r="Q174" i="1"/>
  <c r="P174" i="1"/>
  <c r="O174" i="1"/>
  <c r="Q173" i="1"/>
  <c r="P173" i="1"/>
  <c r="O173" i="1"/>
  <c r="Q165" i="1"/>
  <c r="P165" i="1"/>
  <c r="O165" i="1"/>
  <c r="Q164" i="1"/>
  <c r="P164" i="1"/>
  <c r="O164" i="1"/>
  <c r="O152" i="1"/>
  <c r="O151" i="1"/>
  <c r="O143" i="1"/>
  <c r="O142" i="1"/>
  <c r="Q130" i="1"/>
  <c r="P130" i="1"/>
  <c r="O130" i="1"/>
  <c r="Q129" i="1"/>
  <c r="P129" i="1"/>
  <c r="O129" i="1"/>
  <c r="Q121" i="1"/>
  <c r="P121" i="1"/>
  <c r="O121" i="1"/>
  <c r="Q120" i="1"/>
  <c r="P120" i="1"/>
  <c r="O120" i="1"/>
  <c r="O113" i="1"/>
  <c r="O111" i="1"/>
  <c r="O109" i="1"/>
  <c r="O107" i="1"/>
  <c r="O157" i="1" l="1"/>
  <c r="O156" i="1"/>
  <c r="O135" i="1"/>
  <c r="O134" i="1"/>
  <c r="O92" i="1"/>
  <c r="O74" i="1"/>
  <c r="Q215" i="1" l="1"/>
  <c r="P215" i="1"/>
  <c r="O215" i="1"/>
  <c r="P213" i="1"/>
  <c r="O213" i="1"/>
  <c r="Q211" i="1"/>
  <c r="P211" i="1"/>
  <c r="O211" i="1"/>
  <c r="Q209" i="1"/>
  <c r="P209" i="1"/>
  <c r="O209" i="1"/>
  <c r="Q103" i="1"/>
  <c r="P103" i="1"/>
  <c r="O103" i="1"/>
  <c r="Q101" i="1"/>
  <c r="P101" i="1"/>
  <c r="O101" i="1"/>
  <c r="Q99" i="1"/>
  <c r="P99" i="1"/>
  <c r="O99" i="1"/>
  <c r="Q97" i="1"/>
  <c r="P97" i="1"/>
  <c r="O97" i="1"/>
  <c r="Q84" i="1"/>
  <c r="P84" i="1"/>
  <c r="O84" i="1"/>
  <c r="Q70" i="1"/>
  <c r="P70" i="1"/>
  <c r="O70" i="1"/>
  <c r="P69" i="1"/>
  <c r="O69" i="1"/>
  <c r="Q68" i="1"/>
  <c r="P68" i="1"/>
  <c r="O68" i="1"/>
  <c r="Q63" i="1"/>
  <c r="P63" i="1"/>
  <c r="O63" i="1"/>
  <c r="Q59" i="1"/>
  <c r="P59" i="1"/>
  <c r="O59" i="1"/>
  <c r="P58" i="1"/>
  <c r="O58" i="1"/>
  <c r="Q57" i="1"/>
  <c r="P57" i="1"/>
  <c r="O57" i="1"/>
  <c r="O37" i="1"/>
  <c r="O36" i="1"/>
  <c r="O35" i="1"/>
  <c r="O34" i="1"/>
  <c r="M213" i="1" l="1"/>
  <c r="L213" i="1"/>
  <c r="E173" i="1" l="1"/>
  <c r="D173" i="1"/>
  <c r="C173" i="1"/>
  <c r="I174" i="1"/>
  <c r="D164" i="1"/>
  <c r="C164" i="1"/>
  <c r="F165" i="1"/>
  <c r="I151" i="1"/>
  <c r="I142" i="1"/>
  <c r="D130" i="1"/>
  <c r="C130" i="1"/>
  <c r="E129" i="1"/>
  <c r="D129" i="1"/>
  <c r="C129" i="1"/>
  <c r="I129" i="1"/>
  <c r="D120" i="1"/>
  <c r="C120" i="1"/>
  <c r="M58" i="1"/>
  <c r="L235" i="1"/>
  <c r="L232" i="1"/>
  <c r="L224" i="1"/>
  <c r="L217" i="1"/>
  <c r="L179" i="1"/>
  <c r="L178" i="1"/>
  <c r="L157" i="1"/>
  <c r="L156" i="1"/>
  <c r="L135" i="1"/>
  <c r="L134" i="1"/>
  <c r="L113" i="1"/>
  <c r="L111" i="1"/>
  <c r="L109" i="1"/>
  <c r="L107" i="1"/>
  <c r="L92" i="1"/>
  <c r="L74" i="1"/>
  <c r="N174" i="1"/>
  <c r="M174" i="1"/>
  <c r="L174" i="1"/>
  <c r="N173" i="1"/>
  <c r="M173" i="1"/>
  <c r="L173" i="1"/>
  <c r="N165" i="1"/>
  <c r="M165" i="1"/>
  <c r="L165" i="1"/>
  <c r="N164" i="1"/>
  <c r="M164" i="1"/>
  <c r="L164" i="1"/>
  <c r="L143" i="1"/>
  <c r="L142" i="1"/>
  <c r="L152" i="1"/>
  <c r="L151" i="1"/>
  <c r="N130" i="1"/>
  <c r="M130" i="1"/>
  <c r="L130" i="1"/>
  <c r="N129" i="1"/>
  <c r="M129" i="1"/>
  <c r="L129" i="1"/>
  <c r="N121" i="1"/>
  <c r="M121" i="1"/>
  <c r="L121" i="1"/>
  <c r="N120" i="1"/>
  <c r="M120" i="1"/>
  <c r="L120" i="1"/>
  <c r="M68" i="1"/>
  <c r="L68" i="1"/>
  <c r="N59" i="1"/>
  <c r="M59" i="1"/>
  <c r="L59" i="1"/>
  <c r="N57" i="1"/>
  <c r="M57" i="1"/>
  <c r="L57" i="1"/>
  <c r="N251" i="1"/>
  <c r="M251" i="1"/>
  <c r="L251" i="1"/>
  <c r="L222" i="1"/>
  <c r="L221" i="1"/>
  <c r="L58" i="1"/>
  <c r="N70" i="1"/>
  <c r="M70" i="1"/>
  <c r="L70" i="1"/>
  <c r="M69" i="1"/>
  <c r="L69" i="1"/>
  <c r="N68" i="1"/>
  <c r="N215" i="1"/>
  <c r="M215" i="1"/>
  <c r="L215" i="1"/>
  <c r="N211" i="1"/>
  <c r="M211" i="1"/>
  <c r="L211" i="1"/>
  <c r="N209" i="1"/>
  <c r="M209" i="1"/>
  <c r="L209" i="1"/>
  <c r="N103" i="1"/>
  <c r="M103" i="1"/>
  <c r="L103" i="1"/>
  <c r="N101" i="1"/>
  <c r="M101" i="1"/>
  <c r="L101" i="1"/>
  <c r="N99" i="1"/>
  <c r="M99" i="1"/>
  <c r="L99" i="1"/>
  <c r="N97" i="1"/>
  <c r="M97" i="1"/>
  <c r="L97" i="1"/>
  <c r="N84" i="1"/>
  <c r="M84" i="1"/>
  <c r="L84" i="1"/>
  <c r="L63" i="1"/>
  <c r="M63" i="1"/>
  <c r="N63" i="1"/>
  <c r="L37" i="1"/>
  <c r="L36" i="1"/>
  <c r="L35" i="1"/>
  <c r="L34" i="1"/>
  <c r="E165" i="1"/>
  <c r="I152" i="1"/>
  <c r="F152" i="1"/>
  <c r="J129" i="1"/>
  <c r="G129" i="1"/>
  <c r="F129" i="1"/>
  <c r="E251" i="1"/>
  <c r="D251" i="1"/>
  <c r="C174" i="1"/>
  <c r="C165" i="1"/>
  <c r="E164" i="1"/>
  <c r="C152" i="1"/>
  <c r="C151" i="1"/>
  <c r="C143" i="1"/>
  <c r="C142" i="1"/>
  <c r="E130" i="1"/>
  <c r="E121" i="1"/>
  <c r="D121" i="1"/>
  <c r="C121" i="1"/>
  <c r="E120" i="1"/>
  <c r="E70" i="1"/>
  <c r="D70" i="1"/>
  <c r="C70" i="1"/>
  <c r="E68" i="1"/>
  <c r="D68" i="1"/>
  <c r="C68" i="1"/>
  <c r="E59" i="1"/>
  <c r="D59" i="1"/>
  <c r="C59" i="1"/>
  <c r="C58" i="1"/>
  <c r="E57" i="1"/>
  <c r="D57" i="1"/>
  <c r="C57" i="1"/>
  <c r="G251" i="1"/>
  <c r="F251" i="1"/>
  <c r="H173" i="1"/>
  <c r="G173" i="1"/>
  <c r="G165" i="1"/>
  <c r="G164" i="1"/>
  <c r="F164" i="1"/>
  <c r="F142" i="1"/>
  <c r="H130" i="1"/>
  <c r="G130" i="1"/>
  <c r="F130" i="1"/>
  <c r="H129" i="1"/>
  <c r="H121" i="1"/>
  <c r="G121" i="1"/>
  <c r="F121" i="1"/>
  <c r="H120" i="1"/>
  <c r="G120" i="1"/>
  <c r="F120" i="1"/>
  <c r="H59" i="1"/>
  <c r="G59" i="1"/>
  <c r="F59" i="1"/>
  <c r="F58" i="1"/>
  <c r="H57" i="1"/>
  <c r="G57" i="1"/>
  <c r="F57" i="1"/>
  <c r="K70" i="1"/>
  <c r="J70" i="1"/>
  <c r="I70" i="1"/>
  <c r="J69" i="1"/>
  <c r="I69" i="1"/>
  <c r="K68" i="1"/>
  <c r="J68" i="1"/>
  <c r="I68" i="1"/>
  <c r="K59" i="1"/>
  <c r="J59" i="1"/>
  <c r="I59" i="1"/>
  <c r="J58" i="1"/>
  <c r="I58" i="1"/>
  <c r="K57" i="1"/>
  <c r="J57" i="1"/>
  <c r="I57" i="1"/>
  <c r="K174" i="1"/>
  <c r="J174" i="1"/>
  <c r="K173" i="1"/>
  <c r="J173" i="1"/>
  <c r="I173" i="1"/>
  <c r="K165" i="1"/>
  <c r="J165" i="1"/>
  <c r="I165" i="1"/>
  <c r="K164" i="1"/>
  <c r="J164" i="1"/>
  <c r="I164" i="1"/>
  <c r="I143" i="1"/>
  <c r="K130" i="1"/>
  <c r="J130" i="1"/>
  <c r="I130" i="1"/>
  <c r="K129" i="1"/>
  <c r="K121" i="1"/>
  <c r="J121" i="1"/>
  <c r="I121" i="1"/>
  <c r="K120" i="1"/>
  <c r="J120" i="1"/>
  <c r="I120" i="1"/>
  <c r="J251" i="1"/>
  <c r="I251" i="1"/>
  <c r="K251" i="1"/>
  <c r="I235" i="1"/>
  <c r="I232" i="1"/>
  <c r="I230" i="1"/>
  <c r="I229" i="1"/>
  <c r="I224" i="1"/>
  <c r="I222" i="1"/>
  <c r="I221" i="1"/>
  <c r="I217" i="1"/>
  <c r="K215" i="1"/>
  <c r="J215" i="1"/>
  <c r="I215" i="1"/>
  <c r="K211" i="1"/>
  <c r="J211" i="1"/>
  <c r="I211" i="1"/>
  <c r="K209" i="1"/>
  <c r="J209" i="1"/>
  <c r="I209" i="1"/>
  <c r="I179" i="1"/>
  <c r="I178" i="1"/>
  <c r="I157" i="1"/>
  <c r="I156" i="1"/>
  <c r="I135" i="1"/>
  <c r="I134" i="1"/>
  <c r="I113" i="1"/>
  <c r="I111" i="1"/>
  <c r="I109" i="1"/>
  <c r="I107" i="1"/>
  <c r="K103" i="1"/>
  <c r="J103" i="1"/>
  <c r="I103" i="1"/>
  <c r="K101" i="1"/>
  <c r="J101" i="1"/>
  <c r="I101" i="1"/>
  <c r="K99" i="1"/>
  <c r="J99" i="1"/>
  <c r="I99" i="1"/>
  <c r="K97" i="1"/>
  <c r="J97" i="1"/>
  <c r="I97" i="1"/>
  <c r="I92" i="1"/>
  <c r="K84" i="1"/>
  <c r="J84" i="1"/>
  <c r="I84" i="1"/>
  <c r="I74" i="1"/>
  <c r="F74" i="1"/>
  <c r="F68" i="1"/>
  <c r="G68" i="1"/>
  <c r="H68" i="1"/>
  <c r="F69" i="1"/>
  <c r="G69" i="1"/>
  <c r="F70" i="1"/>
  <c r="G70" i="1"/>
  <c r="H70" i="1"/>
  <c r="K63" i="1"/>
  <c r="J63" i="1"/>
  <c r="I63" i="1"/>
  <c r="I37" i="1"/>
  <c r="I36" i="1"/>
  <c r="I35" i="1"/>
  <c r="I34" i="1"/>
  <c r="F173" i="1"/>
  <c r="H164" i="1"/>
  <c r="F151" i="1"/>
  <c r="H251" i="1"/>
  <c r="F230" i="1"/>
  <c r="F229" i="1"/>
  <c r="F222" i="1"/>
  <c r="F221" i="1"/>
  <c r="H174" i="1"/>
  <c r="F174" i="1"/>
  <c r="G174" i="1"/>
  <c r="H165" i="1"/>
  <c r="F143" i="1"/>
  <c r="G58" i="1"/>
  <c r="C221" i="1"/>
  <c r="C222" i="1"/>
  <c r="E174" i="1"/>
  <c r="D174" i="1"/>
  <c r="D165" i="1"/>
  <c r="F235" i="1"/>
  <c r="F232" i="1"/>
  <c r="F224" i="1"/>
  <c r="F217" i="1"/>
  <c r="H215" i="1"/>
  <c r="G215" i="1"/>
  <c r="F215" i="1"/>
  <c r="H211" i="1"/>
  <c r="G211" i="1"/>
  <c r="F211" i="1"/>
  <c r="H209" i="1"/>
  <c r="G209" i="1"/>
  <c r="F209" i="1"/>
  <c r="F179" i="1"/>
  <c r="F178" i="1"/>
  <c r="F157" i="1"/>
  <c r="F156" i="1"/>
  <c r="F135" i="1"/>
  <c r="F134" i="1"/>
  <c r="F113" i="1"/>
  <c r="F111" i="1"/>
  <c r="F109" i="1"/>
  <c r="F107" i="1"/>
  <c r="H103" i="1"/>
  <c r="G103" i="1"/>
  <c r="F103" i="1"/>
  <c r="H101" i="1"/>
  <c r="G101" i="1"/>
  <c r="F101" i="1"/>
  <c r="H99" i="1"/>
  <c r="G99" i="1"/>
  <c r="F99" i="1"/>
  <c r="H97" i="1"/>
  <c r="G97" i="1"/>
  <c r="F97" i="1"/>
  <c r="F92" i="1"/>
  <c r="H84" i="1"/>
  <c r="G84" i="1"/>
  <c r="F84" i="1"/>
  <c r="H63" i="1"/>
  <c r="G63" i="1"/>
  <c r="F63" i="1"/>
  <c r="F37" i="1"/>
  <c r="F36" i="1"/>
  <c r="F35" i="1"/>
  <c r="F34" i="1"/>
  <c r="C230" i="1"/>
  <c r="C229" i="1"/>
  <c r="C224" i="1"/>
  <c r="C232" i="1"/>
  <c r="C235" i="1"/>
  <c r="C217" i="1"/>
  <c r="C179" i="1"/>
  <c r="C178" i="1"/>
  <c r="C157" i="1"/>
  <c r="C156" i="1"/>
  <c r="C135" i="1"/>
  <c r="C134" i="1"/>
  <c r="E103" i="1"/>
  <c r="D103" i="1"/>
  <c r="C103" i="1"/>
  <c r="E101" i="1"/>
  <c r="D101" i="1"/>
  <c r="C101" i="1"/>
  <c r="E99" i="1"/>
  <c r="D99" i="1"/>
  <c r="C99" i="1"/>
  <c r="E97" i="1"/>
  <c r="D97" i="1"/>
  <c r="C97" i="1"/>
  <c r="C113" i="1"/>
  <c r="C111" i="1"/>
  <c r="C109" i="1"/>
  <c r="C107" i="1"/>
  <c r="D215" i="1"/>
  <c r="E215" i="1"/>
  <c r="C215" i="1"/>
  <c r="E211" i="1"/>
  <c r="D211" i="1"/>
  <c r="C211" i="1"/>
  <c r="E209" i="1"/>
  <c r="D209" i="1"/>
  <c r="C209" i="1"/>
  <c r="E84" i="1"/>
  <c r="D84" i="1"/>
  <c r="C84" i="1"/>
  <c r="C92" i="1"/>
  <c r="E63" i="1"/>
  <c r="D63" i="1"/>
  <c r="C63" i="1"/>
  <c r="D69" i="1"/>
  <c r="C69" i="1"/>
  <c r="D58" i="1"/>
  <c r="C37" i="1"/>
  <c r="C36" i="1"/>
  <c r="C35" i="1"/>
  <c r="C34" i="1"/>
  <c r="C74" i="1"/>
  <c r="C257" i="1"/>
  <c r="C255" i="1"/>
  <c r="C253" i="1"/>
  <c r="C250" i="1"/>
  <c r="C251" i="1"/>
</calcChain>
</file>

<file path=xl/sharedStrings.xml><?xml version="1.0" encoding="utf-8"?>
<sst xmlns="http://schemas.openxmlformats.org/spreadsheetml/2006/main" count="488" uniqueCount="120">
  <si>
    <t xml:space="preserve">       МИПС</t>
  </si>
  <si>
    <t xml:space="preserve">       КИБС</t>
  </si>
  <si>
    <t>Вкупен број на сметки</t>
  </si>
  <si>
    <t>Вкупен број на депоненти</t>
  </si>
  <si>
    <t>Вкупен број на блокирани сметки</t>
  </si>
  <si>
    <t>Вкупен број на блокирани депоненти</t>
  </si>
  <si>
    <t>Вкупен број на трговци коишто прифаќаат платежни картички</t>
  </si>
  <si>
    <t xml:space="preserve">     Хартиени налози</t>
  </si>
  <si>
    <t>ПЛАТЕЖНИ КАРТИЧКИ</t>
  </si>
  <si>
    <t>СМЕТКИ</t>
  </si>
  <si>
    <t>ПЛАТЕН ПРОМЕТ</t>
  </si>
  <si>
    <t>КРЕДИТНИ ТРАНСФЕРИ</t>
  </si>
  <si>
    <t>Вкупно</t>
  </si>
  <si>
    <t>ФЛ</t>
  </si>
  <si>
    <t>ПЛ</t>
  </si>
  <si>
    <t>ПЛАТЕЖНИ ИНСТРУМЕНТИ</t>
  </si>
  <si>
    <t>ПЛАТЕЖНА ИНФРАСТРУКТУРА</t>
  </si>
  <si>
    <t>Број на учесници во платните системи</t>
  </si>
  <si>
    <t xml:space="preserve">       КаСис</t>
  </si>
  <si>
    <t xml:space="preserve">       Меѓународни картични шеми </t>
  </si>
  <si>
    <t xml:space="preserve">   Меѓубанкарски платен промет</t>
  </si>
  <si>
    <t xml:space="preserve">   Интерен платен промет</t>
  </si>
  <si>
    <t xml:space="preserve">       Кредитни трансфери</t>
  </si>
  <si>
    <t xml:space="preserve">       Платежни картички</t>
  </si>
  <si>
    <t xml:space="preserve">        - достапност</t>
  </si>
  <si>
    <t xml:space="preserve">        - работни дена</t>
  </si>
  <si>
    <t>-</t>
  </si>
  <si>
    <t xml:space="preserve">       Интерен платен промет</t>
  </si>
  <si>
    <t xml:space="preserve">     Електронски</t>
  </si>
  <si>
    <t xml:space="preserve">     Решенија за присилна наплата</t>
  </si>
  <si>
    <t xml:space="preserve">     Траен налог</t>
  </si>
  <si>
    <t>ДИРЕКТНИ ЗАДОЛЖУВАЊА</t>
  </si>
  <si>
    <t>ЕЛЕКТРОНСКИ ПАРИ</t>
  </si>
  <si>
    <t>ЧЕКОВИ</t>
  </si>
  <si>
    <t>ПЛАТЕЖНИ КАРТИЧКИ ВО ЦИРКУЛАЦИЈА</t>
  </si>
  <si>
    <t>Картички со функција за повлекување/ депонирање на готовина</t>
  </si>
  <si>
    <t xml:space="preserve">       Мастеркард</t>
  </si>
  <si>
    <t xml:space="preserve">       Виза</t>
  </si>
  <si>
    <t>Картички со платежна функција</t>
  </si>
  <si>
    <t xml:space="preserve">       Дебитна функција</t>
  </si>
  <si>
    <t xml:space="preserve">       Кредитна функција</t>
  </si>
  <si>
    <t>УРЕДИ КОИШТО ПРИФАЌААТ ПЛАТЕЖНИ КАРТИЧКИ</t>
  </si>
  <si>
    <t xml:space="preserve">Банкомати (АТМ) </t>
  </si>
  <si>
    <t>Уреди на физички места на продажба (ПОС)</t>
  </si>
  <si>
    <t>Уреди на виртуелни места на продажба (интернет-продажни места)</t>
  </si>
  <si>
    <r>
      <rPr>
        <sz val="10"/>
        <rFont val="Tahoma"/>
        <family val="2"/>
        <charset val="204"/>
      </rPr>
      <t>Вкупен број на сметки достапни за интернет плаќање</t>
    </r>
    <r>
      <rPr>
        <b/>
        <sz val="10"/>
        <rFont val="Tahoma"/>
        <family val="2"/>
        <charset val="204"/>
      </rPr>
      <t xml:space="preserve">
</t>
    </r>
    <r>
      <rPr>
        <i/>
        <sz val="10"/>
        <rFont val="Tahoma"/>
        <family val="2"/>
        <charset val="204"/>
      </rPr>
      <t>(како дел од „Вкупен број на сметки“), %</t>
    </r>
  </si>
  <si>
    <t xml:space="preserve">Трансакции со платежни картички според типот на уредот </t>
  </si>
  <si>
    <t>Трансакции со платежни картички според функцијата на платежната картичка</t>
  </si>
  <si>
    <t xml:space="preserve">       извршени во странство</t>
  </si>
  <si>
    <t xml:space="preserve">       извршени во земјата </t>
  </si>
  <si>
    <r>
      <t xml:space="preserve">       Останати брендови </t>
    </r>
    <r>
      <rPr>
        <vertAlign val="superscript"/>
        <sz val="10"/>
        <rFont val="Tahoma"/>
        <family val="2"/>
        <charset val="204"/>
      </rPr>
      <t>3)</t>
    </r>
  </si>
  <si>
    <t>3) Останати брендови - „Американ експрес“, „Дајнерс“ и останати.</t>
  </si>
  <si>
    <t xml:space="preserve">      Повлекување готовина на банкомати (ATM)</t>
  </si>
  <si>
    <t xml:space="preserve">      Депонирање готовина на банкомати (ATM)</t>
  </si>
  <si>
    <t xml:space="preserve">      Трансакции на физички места на продажба (ПОС)</t>
  </si>
  <si>
    <t xml:space="preserve">      Трансакции на виртуелни места на продажба</t>
  </si>
  <si>
    <r>
      <t xml:space="preserve">          -Контактни
</t>
    </r>
    <r>
      <rPr>
        <i/>
        <sz val="10"/>
        <rFont val="Tahoma"/>
        <family val="2"/>
        <charset val="204"/>
      </rPr>
      <t xml:space="preserve">         (како дел од „Трансакции на физички места на продажба“), %</t>
    </r>
  </si>
  <si>
    <r>
      <t xml:space="preserve">          -Контактни/бесконтактни
</t>
    </r>
    <r>
      <rPr>
        <i/>
        <sz val="10"/>
        <rFont val="Tahoma"/>
        <family val="2"/>
        <charset val="204"/>
      </rPr>
      <t xml:space="preserve">         (како дел од „Трансакции на физички места на продажба“), %</t>
    </r>
  </si>
  <si>
    <t>Трансакции на уреди лоцирани во земјата со платежни картички издадени во земјата</t>
  </si>
  <si>
    <t>Трансакции на уреди лоцирани во земјата со платежни картички издадени надвор од земјата</t>
  </si>
  <si>
    <t>Трансакции на уреди лоцирани надвор од земјата со платежни картички издадени во земјата</t>
  </si>
  <si>
    <t>Вкупен број на продажни места на трговците коишто прифаќаат платежни картички</t>
  </si>
  <si>
    <t xml:space="preserve">     Плаќања со електронски пари</t>
  </si>
  <si>
    <t xml:space="preserve">     Физички места на продажба</t>
  </si>
  <si>
    <t xml:space="preserve">     Виртуелни места на продажба</t>
  </si>
  <si>
    <t xml:space="preserve">       Контактни</t>
  </si>
  <si>
    <t xml:space="preserve">        (како дел од „Картички со платежна функција“), %</t>
  </si>
  <si>
    <t xml:space="preserve">       Контактни/бесконтактни</t>
  </si>
  <si>
    <t xml:space="preserve">       Интернет картички</t>
  </si>
  <si>
    <r>
      <t xml:space="preserve">       со функција на депонирање готовина
</t>
    </r>
    <r>
      <rPr>
        <i/>
        <sz val="10"/>
        <rFont val="Tahoma"/>
        <family val="2"/>
        <charset val="204"/>
      </rPr>
      <t xml:space="preserve">      (како дел од „Банкомати“), %</t>
    </r>
  </si>
  <si>
    <r>
      <t xml:space="preserve">       со функција за иницирање кредитен трансфер
</t>
    </r>
    <r>
      <rPr>
        <i/>
        <sz val="10"/>
        <rFont val="Tahoma"/>
        <family val="2"/>
        <charset val="204"/>
      </rPr>
      <t xml:space="preserve">      (како дел од „Банкомати“), %</t>
    </r>
  </si>
  <si>
    <t>nap</t>
  </si>
  <si>
    <t xml:space="preserve">     Број на остварени трансакции со кредитни трансфери по глава на жител</t>
  </si>
  <si>
    <t xml:space="preserve">     Просечна вредност на остварени трансакции со кредитни трансфери</t>
  </si>
  <si>
    <t xml:space="preserve">     Број на остварени трансакции со платежни картички (во земјата и странство), по глава на жител</t>
  </si>
  <si>
    <t xml:space="preserve">     Просечна вредност на остварени трансакции со платежни картички (во земјата и странство)</t>
  </si>
  <si>
    <t xml:space="preserve">     Број на АТМи по глава на 10.000 жители</t>
  </si>
  <si>
    <t xml:space="preserve">     Број на контактни/бесконтактни картички по глава на 10.000 жители</t>
  </si>
  <si>
    <t xml:space="preserve">     Број на „Уреди на физички места на продажба“ по глава на 10.000 жители</t>
  </si>
  <si>
    <t xml:space="preserve">     Број на „Уреди на виртуелни места на продажба“ по глава на 10.000 жители</t>
  </si>
  <si>
    <t>Вредност на остварен платен промет</t>
  </si>
  <si>
    <t>Број на трансакции</t>
  </si>
  <si>
    <t>Просечна вредност на налози</t>
  </si>
  <si>
    <t>Вредност на остварени трансакции</t>
  </si>
  <si>
    <t>Број на остварени трансакции</t>
  </si>
  <si>
    <t xml:space="preserve">     Број на остварени трансакции со картички на физички места на продажба по глава на жител</t>
  </si>
  <si>
    <t xml:space="preserve">     Број на остварени трансакции со картички на виртуелни места на продажба по глава на жител</t>
  </si>
  <si>
    <r>
      <t xml:space="preserve">        - мобилен телефон, </t>
    </r>
    <r>
      <rPr>
        <i/>
        <sz val="10"/>
        <rFont val="Tahoma"/>
        <family val="2"/>
        <charset val="204"/>
      </rPr>
      <t>(учество во вкупна вредност на електронски КТ) %</t>
    </r>
  </si>
  <si>
    <r>
      <t xml:space="preserve">        - банкомат, </t>
    </r>
    <r>
      <rPr>
        <i/>
        <sz val="10"/>
        <rFont val="Tahoma"/>
        <family val="2"/>
        <charset val="204"/>
      </rPr>
      <t>(учество во вку. вред.  на електронски КТ) %</t>
    </r>
  </si>
  <si>
    <r>
      <t xml:space="preserve">        - персонален сметач, </t>
    </r>
    <r>
      <rPr>
        <i/>
        <sz val="10"/>
        <rFont val="Tahoma"/>
        <family val="2"/>
        <charset val="204"/>
      </rPr>
      <t>(учество во вкупна вредност на електронски КТ) %</t>
    </r>
  </si>
  <si>
    <r>
      <t xml:space="preserve">        - мобилен телефон, </t>
    </r>
    <r>
      <rPr>
        <i/>
        <sz val="10"/>
        <rFont val="Tahoma"/>
        <family val="2"/>
        <charset val="204"/>
      </rPr>
      <t>(учество во вкупен бр. на електронски КТ) %</t>
    </r>
  </si>
  <si>
    <r>
      <t xml:space="preserve">        - банкомат, </t>
    </r>
    <r>
      <rPr>
        <i/>
        <sz val="10"/>
        <rFont val="Tahoma"/>
        <family val="2"/>
        <charset val="204"/>
      </rPr>
      <t>(учество во вкупна вредност  на електронски КТ) %</t>
    </r>
  </si>
  <si>
    <t xml:space="preserve">      Број на остварени трансакции со картички за „Повлекување готовина на банкомати (ATM)“ по глава на жител</t>
  </si>
  <si>
    <t xml:space="preserve">      Број на остварени трансакции со картички за „Депонирање готовина на банкомати (ATM)“ по глава на жител</t>
  </si>
  <si>
    <t xml:space="preserve">      Број на остварени трансакции со картички за „Трансакции на физички места на продажба (ПОС)“ по глава на жител</t>
  </si>
  <si>
    <t xml:space="preserve">      Број на остварени трансакции со картички за „Трансакции на виртуелни места на продажба“ по глава на жител</t>
  </si>
  <si>
    <t xml:space="preserve">     Просечна вредност на остварени трансакции со картички за „Повлекување готовина на банкомати (ATM)“ </t>
  </si>
  <si>
    <t xml:space="preserve">     Просечна вредност на остварени трансакции со картички за „Депонирање готовина на банкомати (ATM)“ </t>
  </si>
  <si>
    <t xml:space="preserve">     Просечна вредност на остварени трансакции со картички за „Трансакции на физички места на продажба (ПОС)“ </t>
  </si>
  <si>
    <t xml:space="preserve">     Просечна вредност на остварени трансакции со картички за „Трансакции на виртуелни места на продажба“ </t>
  </si>
  <si>
    <t>Уреди за електронски трансфер на средства на физички места на продажба</t>
  </si>
  <si>
    <r>
      <t xml:space="preserve">      Контактни
</t>
    </r>
    <r>
      <rPr>
        <i/>
        <sz val="10"/>
        <rFont val="Tahoma"/>
        <family val="2"/>
        <charset val="204"/>
      </rPr>
      <t xml:space="preserve">      (како дел од „Уреди за електронски трансфер на средства на физички места на продажба“), %</t>
    </r>
  </si>
  <si>
    <r>
      <t xml:space="preserve">       Контактни/ бесконтактни
</t>
    </r>
    <r>
      <rPr>
        <i/>
        <sz val="10"/>
        <rFont val="Tahoma"/>
        <family val="2"/>
        <charset val="204"/>
      </rPr>
      <t xml:space="preserve">      (како дел од „Уреди за електронски трансфер на средства на физички места на продажба“), %</t>
    </r>
  </si>
  <si>
    <t>директни 1)</t>
  </si>
  <si>
    <t>индиректни 2)</t>
  </si>
  <si>
    <t>НАРОДНА БАНКА НА РЕПУБЛИКА СЕВЕРНА МАКЕДОНИЈА</t>
  </si>
  <si>
    <t>Годишни податоци за платниот промет во Република Северна Македонија</t>
  </si>
  <si>
    <t>99,95%</t>
  </si>
  <si>
    <t>2) Органи на државната власт (Министерство за финансии и Фонд за здравствено осигурување).</t>
  </si>
  <si>
    <t>1) Централна банка, органи на државната власт (Министерство за финансии и Фонд за здравствено осигурување), клириншки куќи и депозитар на хартии од вредност, други финансиски институции и oстанати учесници.</t>
  </si>
  <si>
    <r>
      <t xml:space="preserve">директни </t>
    </r>
    <r>
      <rPr>
        <b/>
        <vertAlign val="superscript"/>
        <sz val="10"/>
        <rFont val="Tahoma"/>
        <family val="2"/>
        <charset val="204"/>
      </rPr>
      <t>1)</t>
    </r>
  </si>
  <si>
    <r>
      <t xml:space="preserve">индиректни </t>
    </r>
    <r>
      <rPr>
        <b/>
        <vertAlign val="superscript"/>
        <sz val="10"/>
        <rFont val="Tahoma"/>
        <family val="2"/>
        <charset val="204"/>
      </rPr>
      <t>2)</t>
    </r>
  </si>
  <si>
    <t>Податоците за известувачкиот период 2016-2018 год се ревидирани во март 2020 год.</t>
  </si>
  <si>
    <t xml:space="preserve">        од кои: плаќања на останати уреди</t>
  </si>
  <si>
    <t xml:space="preserve">       Бесконтактни</t>
  </si>
  <si>
    <t>Податоците за платен промет, трансакциите остварени со кредитни трансфери и платежна инфраструктура за 2019 година се ревидирани во мај 2020 год.</t>
  </si>
  <si>
    <t>н/а</t>
  </si>
  <si>
    <r>
      <t>н/а</t>
    </r>
    <r>
      <rPr>
        <b/>
        <sz val="10"/>
        <color rgb="FFFF0000"/>
        <rFont val="Tahoma"/>
        <family val="2"/>
        <charset val="204"/>
      </rPr>
      <t>*</t>
    </r>
  </si>
  <si>
    <r>
      <rPr>
        <sz val="10"/>
        <color rgb="FFFF0000"/>
        <rFont val="Arial"/>
        <family val="2"/>
        <charset val="204"/>
      </rPr>
      <t xml:space="preserve">* </t>
    </r>
    <r>
      <rPr>
        <sz val="10"/>
        <rFont val="Arial"/>
        <family val="2"/>
        <charset val="204"/>
      </rPr>
      <t>Податоците за 2019  и 2020 година не се на располагање и ќе бидат објавени дополнително</t>
    </r>
  </si>
  <si>
    <t>Податоците од МИПС за 2020г., се ревидирани во април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</si>
</sst>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"/>
    <numFmt numFmtId="166" formatCode="0.0%"/>
    <numFmt numFmtId="167" formatCode="#"/>
  </numFmts>
  <fonts count="23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i/>
      <sz val="10"/>
      <name val="Tahoma"/>
      <family val="2"/>
      <charset val="204"/>
    </font>
    <font>
      <b/>
      <u/>
      <sz val="11"/>
      <name val="Tahoma"/>
      <family val="2"/>
      <charset val="204"/>
    </font>
    <font>
      <vertAlign val="superscript"/>
      <sz val="10"/>
      <name val="Tahoma"/>
      <family val="2"/>
      <charset val="204"/>
    </font>
    <font>
      <u/>
      <sz val="10"/>
      <name val="Tahoma"/>
      <family val="2"/>
      <charset val="204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vertAlign val="superscript"/>
      <sz val="10"/>
      <name val="Tahoma"/>
      <family val="2"/>
      <charset val="204"/>
    </font>
    <font>
      <b/>
      <u/>
      <sz val="12"/>
      <name val="Tahoma"/>
      <family val="2"/>
      <charset val="204"/>
    </font>
    <font>
      <sz val="12"/>
      <name val="Tahoma"/>
      <family val="2"/>
      <charset val="204"/>
    </font>
    <font>
      <b/>
      <i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2"/>
      <name val="Tahoma"/>
      <family val="2"/>
    </font>
    <font>
      <b/>
      <sz val="12"/>
      <name val="Tahoma"/>
      <family val="2"/>
    </font>
    <font>
      <sz val="10"/>
      <color rgb="FFFF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slantDashDot">
        <color theme="2" tint="-0.499984740745262"/>
      </right>
      <top/>
      <bottom/>
      <diagonal/>
    </border>
    <border>
      <left style="slantDashDot">
        <color theme="2" tint="-0.499984740745262"/>
      </left>
      <right/>
      <top/>
      <bottom/>
      <diagonal/>
    </border>
    <border>
      <left style="slantDashDot">
        <color theme="2" tint="-0.499984740745262"/>
      </left>
      <right style="dashDotDot">
        <color theme="2" tint="-0.499984740745262"/>
      </right>
      <top/>
      <bottom/>
      <diagonal/>
    </border>
    <border>
      <left/>
      <right/>
      <top/>
      <bottom style="double">
        <color theme="2" tint="-0.499984740745262"/>
      </bottom>
      <diagonal/>
    </border>
    <border>
      <left/>
      <right style="double">
        <color theme="2" tint="-0.499984740745262"/>
      </right>
      <top/>
      <bottom/>
      <diagonal/>
    </border>
    <border>
      <left/>
      <right style="double">
        <color theme="2" tint="-0.499984740745262"/>
      </right>
      <top/>
      <bottom style="double">
        <color theme="2" tint="-0.499984740745262"/>
      </bottom>
      <diagonal/>
    </border>
    <border>
      <left/>
      <right style="slantDashDot">
        <color theme="2" tint="-0.499984740745262"/>
      </right>
      <top/>
      <bottom style="double">
        <color theme="2" tint="-0.499984740745262"/>
      </bottom>
      <diagonal/>
    </border>
    <border>
      <left style="double">
        <color theme="2" tint="-0.499984740745262"/>
      </left>
      <right style="slantDashDot">
        <color theme="2" tint="-0.499984740745262"/>
      </right>
      <top style="double">
        <color theme="2" tint="-0.499984740745262"/>
      </top>
      <bottom/>
      <diagonal/>
    </border>
    <border>
      <left/>
      <right/>
      <top style="double">
        <color theme="2" tint="-0.499984740745262"/>
      </top>
      <bottom/>
      <diagonal/>
    </border>
    <border>
      <left/>
      <right style="double">
        <color theme="2" tint="-0.499984740745262"/>
      </right>
      <top style="double">
        <color theme="2" tint="-0.499984740745262"/>
      </top>
      <bottom/>
      <diagonal/>
    </border>
    <border>
      <left style="double">
        <color theme="2" tint="-0.499984740745262"/>
      </left>
      <right style="slantDashDot">
        <color theme="2" tint="-0.499984740745262"/>
      </right>
      <top/>
      <bottom/>
      <diagonal/>
    </border>
    <border>
      <left style="double">
        <color theme="2" tint="-0.499984740745262"/>
      </left>
      <right style="slantDashDot">
        <color theme="2" tint="-0.499984740745262"/>
      </right>
      <top/>
      <bottom style="double">
        <color theme="2" tint="-0.499984740745262"/>
      </bottom>
      <diagonal/>
    </border>
    <border>
      <left/>
      <right/>
      <top style="double">
        <color theme="2" tint="-0.499984740745262"/>
      </top>
      <bottom style="double">
        <color theme="2" tint="-0.499984740745262"/>
      </bottom>
      <diagonal/>
    </border>
    <border>
      <left style="slantDashDot">
        <color theme="2" tint="-0.499984740745262"/>
      </left>
      <right/>
      <top/>
      <bottom style="double">
        <color theme="2" tint="-0.499984740745262"/>
      </bottom>
      <diagonal/>
    </border>
    <border>
      <left style="slantDashDot">
        <color theme="2" tint="-0.499984740745262"/>
      </left>
      <right style="dashDotDot">
        <color theme="2" tint="-0.499984740745262"/>
      </right>
      <top style="double">
        <color theme="2" tint="-0.499984740745262"/>
      </top>
      <bottom/>
      <diagonal/>
    </border>
    <border>
      <left style="dashDotDot">
        <color theme="2" tint="-0.499984740745262"/>
      </left>
      <right/>
      <top/>
      <bottom style="dashDotDot">
        <color theme="2" tint="-0.499984740745262"/>
      </bottom>
      <diagonal/>
    </border>
    <border>
      <left/>
      <right style="double">
        <color theme="2" tint="-0.499984740745262"/>
      </right>
      <top/>
      <bottom style="dashDotDot">
        <color theme="2" tint="-0.499984740745262"/>
      </bottom>
      <diagonal/>
    </border>
    <border>
      <left/>
      <right style="dashed">
        <color theme="2" tint="-0.499984740745262"/>
      </right>
      <top/>
      <bottom/>
      <diagonal/>
    </border>
    <border>
      <left style="slantDashDot">
        <color theme="2" tint="-0.499984740745262"/>
      </left>
      <right style="dashDotDot">
        <color theme="2" tint="-0.499984740745262"/>
      </right>
      <top/>
      <bottom style="double">
        <color theme="2" tint="-0.499984740745262"/>
      </bottom>
      <diagonal/>
    </border>
    <border>
      <left style="dashDotDot">
        <color theme="2" tint="-0.499984740745262"/>
      </left>
      <right style="hair">
        <color theme="2" tint="-0.499984740745262"/>
      </right>
      <top/>
      <bottom/>
      <diagonal/>
    </border>
    <border>
      <left style="slantDashDot">
        <color theme="2" tint="-0.499984740745262"/>
      </left>
      <right style="hair">
        <color theme="2" tint="-0.499984740745262"/>
      </right>
      <top/>
      <bottom/>
      <diagonal/>
    </border>
    <border>
      <left style="hair">
        <color theme="2" tint="-0.499984740745262"/>
      </left>
      <right style="hair">
        <color theme="2" tint="-0.499984740745262"/>
      </right>
      <top style="dashDotDot">
        <color theme="2" tint="-0.499984740745262"/>
      </top>
      <bottom/>
      <diagonal/>
    </border>
    <border>
      <left style="hair">
        <color theme="2" tint="-0.499984740745262"/>
      </left>
      <right style="hair">
        <color theme="2" tint="-0.499984740745262"/>
      </right>
      <top/>
      <bottom/>
      <diagonal/>
    </border>
    <border>
      <left style="hair">
        <color theme="2" tint="-0.499984740745262"/>
      </left>
      <right style="double">
        <color theme="2" tint="-0.499984740745262"/>
      </right>
      <top/>
      <bottom/>
      <diagonal/>
    </border>
  </borders>
  <cellStyleXfs count="1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3" fillId="3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3" fontId="3" fillId="8" borderId="4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4" fillId="2" borderId="14" xfId="0" applyFont="1" applyFill="1" applyBorder="1"/>
    <xf numFmtId="3" fontId="3" fillId="2" borderId="4" xfId="0" applyNumberFormat="1" applyFont="1" applyFill="1" applyBorder="1" applyAlignment="1">
      <alignment vertical="center"/>
    </xf>
    <xf numFmtId="0" fontId="3" fillId="8" borderId="1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2" xfId="0" quotePrefix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3" fontId="3" fillId="11" borderId="0" xfId="0" applyNumberFormat="1" applyFont="1" applyFill="1" applyBorder="1" applyAlignment="1">
      <alignment vertical="center"/>
    </xf>
    <xf numFmtId="3" fontId="3" fillId="11" borderId="6" xfId="0" applyNumberFormat="1" applyFont="1" applyFill="1" applyBorder="1" applyAlignment="1">
      <alignment vertical="center"/>
    </xf>
    <xf numFmtId="3" fontId="4" fillId="11" borderId="0" xfId="0" applyNumberFormat="1" applyFont="1" applyFill="1" applyBorder="1" applyAlignment="1">
      <alignment vertical="center"/>
    </xf>
    <xf numFmtId="3" fontId="4" fillId="11" borderId="6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3" fontId="4" fillId="10" borderId="4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11" borderId="17" xfId="0" applyNumberFormat="1" applyFont="1" applyFill="1" applyBorder="1" applyAlignment="1">
      <alignment horizontal="center" vertical="center"/>
    </xf>
    <xf numFmtId="3" fontId="4" fillId="11" borderId="18" xfId="0" applyNumberFormat="1" applyFont="1" applyFill="1" applyBorder="1" applyAlignment="1">
      <alignment horizontal="center" vertical="center"/>
    </xf>
    <xf numFmtId="3" fontId="3" fillId="14" borderId="4" xfId="0" applyNumberFormat="1" applyFont="1" applyFill="1" applyBorder="1" applyAlignment="1">
      <alignment vertical="center"/>
    </xf>
    <xf numFmtId="0" fontId="4" fillId="14" borderId="6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9" fillId="13" borderId="12" xfId="0" applyFont="1" applyFill="1" applyBorder="1" applyAlignment="1">
      <alignment vertical="center" wrapText="1"/>
    </xf>
    <xf numFmtId="0" fontId="4" fillId="11" borderId="6" xfId="0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 wrapText="1"/>
    </xf>
    <xf numFmtId="3" fontId="4" fillId="10" borderId="4" xfId="0" applyNumberFormat="1" applyFont="1" applyFill="1" applyBorder="1" applyAlignment="1">
      <alignment horizontal="right" vertical="center"/>
    </xf>
    <xf numFmtId="4" fontId="4" fillId="10" borderId="4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4" fontId="10" fillId="2" borderId="4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horizontal="right" vertical="center"/>
    </xf>
    <xf numFmtId="3" fontId="10" fillId="8" borderId="4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10" fillId="8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right" vertical="center"/>
    </xf>
    <xf numFmtId="0" fontId="4" fillId="11" borderId="0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/>
    </xf>
    <xf numFmtId="3" fontId="10" fillId="8" borderId="6" xfId="0" applyNumberFormat="1" applyFont="1" applyFill="1" applyBorder="1" applyAlignment="1">
      <alignment vertical="center"/>
    </xf>
    <xf numFmtId="3" fontId="10" fillId="8" borderId="6" xfId="0" applyNumberFormat="1" applyFont="1" applyFill="1" applyBorder="1" applyAlignment="1">
      <alignment horizontal="right" vertical="center"/>
    </xf>
    <xf numFmtId="3" fontId="4" fillId="8" borderId="6" xfId="0" applyNumberFormat="1" applyFont="1" applyFill="1" applyBorder="1" applyAlignment="1">
      <alignment vertical="center"/>
    </xf>
    <xf numFmtId="3" fontId="11" fillId="8" borderId="4" xfId="0" applyNumberFormat="1" applyFont="1" applyFill="1" applyBorder="1" applyAlignment="1">
      <alignment vertical="center"/>
    </xf>
    <xf numFmtId="3" fontId="4" fillId="8" borderId="21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10" fillId="8" borderId="21" xfId="0" applyNumberFormat="1" applyFont="1" applyFill="1" applyBorder="1" applyAlignment="1">
      <alignment vertical="center"/>
    </xf>
    <xf numFmtId="0" fontId="4" fillId="14" borderId="21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horizontal="right" vertical="center"/>
    </xf>
    <xf numFmtId="3" fontId="3" fillId="11" borderId="21" xfId="0" applyNumberFormat="1" applyFont="1" applyFill="1" applyBorder="1" applyAlignment="1">
      <alignment vertical="center"/>
    </xf>
    <xf numFmtId="3" fontId="10" fillId="8" borderId="21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vertical="center"/>
    </xf>
    <xf numFmtId="9" fontId="6" fillId="2" borderId="4" xfId="15" applyFont="1" applyFill="1" applyBorder="1" applyAlignment="1">
      <alignment vertical="center"/>
    </xf>
    <xf numFmtId="9" fontId="6" fillId="2" borderId="21" xfId="15" applyFont="1" applyFill="1" applyBorder="1" applyAlignment="1">
      <alignment vertical="center"/>
    </xf>
    <xf numFmtId="9" fontId="6" fillId="2" borderId="6" xfId="15" applyFont="1" applyFill="1" applyBorder="1" applyAlignment="1">
      <alignment vertical="center"/>
    </xf>
    <xf numFmtId="0" fontId="6" fillId="2" borderId="12" xfId="0" applyFont="1" applyFill="1" applyBorder="1" applyAlignment="1">
      <alignment vertical="center" wrapText="1"/>
    </xf>
    <xf numFmtId="3" fontId="6" fillId="2" borderId="21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9" fontId="12" fillId="10" borderId="4" xfId="15" applyFont="1" applyFill="1" applyBorder="1" applyAlignment="1">
      <alignment vertical="center"/>
    </xf>
    <xf numFmtId="9" fontId="12" fillId="10" borderId="4" xfId="15" applyNumberFormat="1" applyFont="1" applyFill="1" applyBorder="1" applyAlignment="1">
      <alignment vertical="center"/>
    </xf>
    <xf numFmtId="9" fontId="12" fillId="10" borderId="6" xfId="15" applyNumberFormat="1" applyFont="1" applyFill="1" applyBorder="1" applyAlignment="1">
      <alignment vertical="center"/>
    </xf>
    <xf numFmtId="167" fontId="10" fillId="2" borderId="4" xfId="0" applyNumberFormat="1" applyFont="1" applyFill="1" applyBorder="1" applyAlignment="1">
      <alignment vertical="center"/>
    </xf>
    <xf numFmtId="9" fontId="12" fillId="2" borderId="4" xfId="15" applyFont="1" applyFill="1" applyBorder="1" applyAlignment="1">
      <alignment horizontal="right" vertical="center"/>
    </xf>
    <xf numFmtId="9" fontId="12" fillId="2" borderId="21" xfId="15" applyFont="1" applyFill="1" applyBorder="1" applyAlignment="1">
      <alignment horizontal="right" vertical="center"/>
    </xf>
    <xf numFmtId="9" fontId="12" fillId="2" borderId="6" xfId="15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 wrapText="1"/>
    </xf>
    <xf numFmtId="9" fontId="12" fillId="10" borderId="0" xfId="15" applyNumberFormat="1" applyFont="1" applyFill="1" applyBorder="1" applyAlignment="1">
      <alignment vertical="center"/>
    </xf>
    <xf numFmtId="3" fontId="3" fillId="2" borderId="21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6" fillId="2" borderId="21" xfId="15" applyFont="1" applyFill="1" applyBorder="1" applyAlignment="1">
      <alignment horizontal="right" vertical="center" wrapText="1"/>
    </xf>
    <xf numFmtId="9" fontId="6" fillId="2" borderId="6" xfId="15" applyFont="1" applyFill="1" applyBorder="1" applyAlignment="1">
      <alignment horizontal="right" vertical="center" wrapText="1"/>
    </xf>
    <xf numFmtId="165" fontId="4" fillId="11" borderId="6" xfId="0" applyNumberFormat="1" applyFont="1" applyFill="1" applyBorder="1" applyAlignment="1">
      <alignment vertical="center"/>
    </xf>
    <xf numFmtId="3" fontId="6" fillId="11" borderId="21" xfId="0" applyNumberFormat="1" applyFont="1" applyFill="1" applyBorder="1" applyAlignment="1">
      <alignment vertical="center"/>
    </xf>
    <xf numFmtId="4" fontId="6" fillId="11" borderId="6" xfId="0" applyNumberFormat="1" applyFont="1" applyFill="1" applyBorder="1" applyAlignment="1">
      <alignment vertical="center"/>
    </xf>
    <xf numFmtId="4" fontId="6" fillId="11" borderId="21" xfId="0" applyNumberFormat="1" applyFont="1" applyFill="1" applyBorder="1" applyAlignment="1">
      <alignment vertical="center"/>
    </xf>
    <xf numFmtId="3" fontId="6" fillId="11" borderId="6" xfId="0" applyNumberFormat="1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vertical="center"/>
    </xf>
    <xf numFmtId="165" fontId="6" fillId="2" borderId="21" xfId="0" applyNumberFormat="1" applyFont="1" applyFill="1" applyBorder="1" applyAlignment="1">
      <alignment vertical="center"/>
    </xf>
    <xf numFmtId="165" fontId="6" fillId="2" borderId="6" xfId="0" applyNumberFormat="1" applyFont="1" applyFill="1" applyBorder="1" applyAlignment="1">
      <alignment vertical="center"/>
    </xf>
    <xf numFmtId="0" fontId="3" fillId="11" borderId="0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3" fontId="4" fillId="10" borderId="21" xfId="0" applyNumberFormat="1" applyFont="1" applyFill="1" applyBorder="1" applyAlignment="1">
      <alignment vertical="center"/>
    </xf>
    <xf numFmtId="3" fontId="4" fillId="10" borderId="6" xfId="0" applyNumberFormat="1" applyFont="1" applyFill="1" applyBorder="1" applyAlignment="1">
      <alignment vertical="center"/>
    </xf>
    <xf numFmtId="0" fontId="0" fillId="2" borderId="0" xfId="0" applyFont="1" applyFill="1"/>
    <xf numFmtId="0" fontId="0" fillId="2" borderId="0" xfId="0" applyFont="1" applyFill="1" applyBorder="1"/>
    <xf numFmtId="0" fontId="13" fillId="2" borderId="8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11" borderId="10" xfId="0" applyFont="1" applyFill="1" applyBorder="1" applyAlignment="1">
      <alignment vertical="center" wrapText="1"/>
    </xf>
    <xf numFmtId="0" fontId="13" fillId="11" borderId="11" xfId="0" applyFont="1" applyFill="1" applyBorder="1" applyAlignment="1">
      <alignment vertical="center" wrapText="1"/>
    </xf>
    <xf numFmtId="3" fontId="3" fillId="10" borderId="4" xfId="0" applyNumberFormat="1" applyFont="1" applyFill="1" applyBorder="1" applyAlignment="1">
      <alignment vertical="center"/>
    </xf>
    <xf numFmtId="3" fontId="3" fillId="8" borderId="22" xfId="0" applyNumberFormat="1" applyFont="1" applyFill="1" applyBorder="1" applyAlignment="1">
      <alignment horizontal="center" vertical="center"/>
    </xf>
    <xf numFmtId="3" fontId="3" fillId="8" borderId="23" xfId="0" applyNumberFormat="1" applyFont="1" applyFill="1" applyBorder="1" applyAlignment="1">
      <alignment horizontal="center" vertical="center"/>
    </xf>
    <xf numFmtId="3" fontId="3" fillId="8" borderId="6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center" vertical="center"/>
    </xf>
    <xf numFmtId="3" fontId="4" fillId="2" borderId="24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4" fillId="2" borderId="1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ont="1" applyFill="1" applyBorder="1" applyAlignment="1">
      <alignment horizontal="left" wrapText="1"/>
    </xf>
    <xf numFmtId="0" fontId="16" fillId="9" borderId="9" xfId="0" applyFont="1" applyFill="1" applyBorder="1" applyAlignment="1">
      <alignment vertical="center"/>
    </xf>
    <xf numFmtId="3" fontId="4" fillId="9" borderId="10" xfId="0" applyNumberFormat="1" applyFont="1" applyFill="1" applyBorder="1" applyAlignment="1">
      <alignment vertical="center"/>
    </xf>
    <xf numFmtId="0" fontId="4" fillId="9" borderId="10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0" fontId="14" fillId="6" borderId="12" xfId="0" applyFont="1" applyFill="1" applyBorder="1" applyAlignment="1">
      <alignment vertical="center" wrapText="1"/>
    </xf>
    <xf numFmtId="4" fontId="13" fillId="7" borderId="4" xfId="0" applyNumberFormat="1" applyFont="1" applyFill="1" applyBorder="1" applyAlignment="1">
      <alignment horizontal="center" vertical="center" wrapText="1"/>
    </xf>
    <xf numFmtId="4" fontId="17" fillId="5" borderId="21" xfId="0" applyNumberFormat="1" applyFont="1" applyFill="1" applyBorder="1" applyAlignment="1">
      <alignment horizontal="center" vertical="center" wrapText="1"/>
    </xf>
    <xf numFmtId="4" fontId="17" fillId="5" borderId="6" xfId="0" applyNumberFormat="1" applyFont="1" applyFill="1" applyBorder="1" applyAlignment="1">
      <alignment horizontal="center" vertical="center" wrapText="1"/>
    </xf>
    <xf numFmtId="166" fontId="6" fillId="2" borderId="4" xfId="15" applyNumberFormat="1" applyFont="1" applyFill="1" applyBorder="1" applyAlignment="1">
      <alignment vertical="center"/>
    </xf>
    <xf numFmtId="166" fontId="6" fillId="2" borderId="21" xfId="15" applyNumberFormat="1" applyFont="1" applyFill="1" applyBorder="1" applyAlignment="1">
      <alignment vertical="center"/>
    </xf>
    <xf numFmtId="166" fontId="6" fillId="2" borderId="6" xfId="15" applyNumberFormat="1" applyFont="1" applyFill="1" applyBorder="1" applyAlignment="1">
      <alignment vertical="center"/>
    </xf>
    <xf numFmtId="166" fontId="6" fillId="2" borderId="6" xfId="15" applyNumberFormat="1" applyFont="1" applyFill="1" applyBorder="1" applyAlignment="1">
      <alignment horizontal="right" vertical="center"/>
    </xf>
    <xf numFmtId="0" fontId="3" fillId="14" borderId="12" xfId="0" applyFont="1" applyFill="1" applyBorder="1" applyAlignment="1">
      <alignment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3" fillId="14" borderId="21" xfId="0" applyFont="1" applyFill="1" applyBorder="1" applyAlignment="1">
      <alignment vertical="center"/>
    </xf>
    <xf numFmtId="0" fontId="3" fillId="14" borderId="6" xfId="0" applyFont="1" applyFill="1" applyBorder="1" applyAlignment="1">
      <alignment vertical="center"/>
    </xf>
    <xf numFmtId="3" fontId="3" fillId="13" borderId="4" xfId="0" applyNumberFormat="1" applyFont="1" applyFill="1" applyBorder="1" applyAlignment="1">
      <alignment horizontal="center" vertical="center"/>
    </xf>
    <xf numFmtId="0" fontId="3" fillId="13" borderId="21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vertical="center"/>
    </xf>
    <xf numFmtId="0" fontId="3" fillId="11" borderId="6" xfId="0" applyFont="1" applyFill="1" applyBorder="1" applyAlignment="1">
      <alignment vertical="center"/>
    </xf>
    <xf numFmtId="0" fontId="13" fillId="11" borderId="0" xfId="0" applyFont="1" applyFill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4" fontId="17" fillId="2" borderId="0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4" fontId="17" fillId="2" borderId="5" xfId="0" applyNumberFormat="1" applyFont="1" applyFill="1" applyBorder="1" applyAlignment="1">
      <alignment horizontal="center"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vertical="center"/>
    </xf>
    <xf numFmtId="4" fontId="17" fillId="5" borderId="19" xfId="0" applyNumberFormat="1" applyFont="1" applyFill="1" applyBorder="1" applyAlignment="1">
      <alignment horizontal="center" vertical="center" wrapText="1"/>
    </xf>
    <xf numFmtId="3" fontId="4" fillId="8" borderId="0" xfId="0" applyNumberFormat="1" applyFont="1" applyFill="1" applyBorder="1" applyAlignment="1">
      <alignment vertical="center"/>
    </xf>
    <xf numFmtId="3" fontId="4" fillId="8" borderId="25" xfId="0" applyNumberFormat="1" applyFont="1" applyFill="1" applyBorder="1" applyAlignment="1">
      <alignment vertical="center"/>
    </xf>
    <xf numFmtId="0" fontId="4" fillId="10" borderId="21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9" fontId="6" fillId="10" borderId="4" xfId="15" applyNumberFormat="1" applyFont="1" applyFill="1" applyBorder="1" applyAlignment="1">
      <alignment vertical="center"/>
    </xf>
    <xf numFmtId="9" fontId="6" fillId="10" borderId="21" xfId="15" applyNumberFormat="1" applyFont="1" applyFill="1" applyBorder="1" applyAlignment="1">
      <alignment vertical="center"/>
    </xf>
    <xf numFmtId="9" fontId="6" fillId="10" borderId="6" xfId="15" applyNumberFormat="1" applyFont="1" applyFill="1" applyBorder="1" applyAlignment="1">
      <alignment vertical="center"/>
    </xf>
    <xf numFmtId="9" fontId="6" fillId="10" borderId="4" xfId="15" applyNumberFormat="1" applyFont="1" applyFill="1" applyBorder="1" applyAlignment="1">
      <alignment horizontal="right" vertical="center"/>
    </xf>
    <xf numFmtId="9" fontId="6" fillId="10" borderId="21" xfId="15" applyNumberFormat="1" applyFont="1" applyFill="1" applyBorder="1" applyAlignment="1">
      <alignment horizontal="right" vertical="center"/>
    </xf>
    <xf numFmtId="9" fontId="6" fillId="10" borderId="25" xfId="15" applyNumberFormat="1" applyFont="1" applyFill="1" applyBorder="1" applyAlignment="1">
      <alignment horizontal="right" vertical="center"/>
    </xf>
    <xf numFmtId="9" fontId="6" fillId="10" borderId="0" xfId="15" applyNumberFormat="1" applyFont="1" applyFill="1" applyBorder="1" applyAlignment="1">
      <alignment vertical="center"/>
    </xf>
    <xf numFmtId="4" fontId="17" fillId="11" borderId="0" xfId="0" applyNumberFormat="1" applyFont="1" applyFill="1" applyBorder="1" applyAlignment="1">
      <alignment horizontal="center" vertical="center" wrapText="1"/>
    </xf>
    <xf numFmtId="4" fontId="17" fillId="11" borderId="6" xfId="0" applyNumberFormat="1" applyFont="1" applyFill="1" applyBorder="1" applyAlignment="1">
      <alignment horizontal="center" vertical="center" wrapText="1"/>
    </xf>
    <xf numFmtId="9" fontId="12" fillId="10" borderId="4" xfId="15" applyFont="1" applyFill="1" applyBorder="1" applyAlignment="1">
      <alignment horizontal="right" vertical="center"/>
    </xf>
    <xf numFmtId="0" fontId="10" fillId="11" borderId="0" xfId="0" applyFont="1" applyFill="1" applyBorder="1" applyAlignment="1">
      <alignment vertical="center"/>
    </xf>
    <xf numFmtId="0" fontId="10" fillId="11" borderId="6" xfId="0" applyFont="1" applyFill="1" applyBorder="1" applyAlignment="1">
      <alignment vertical="center"/>
    </xf>
    <xf numFmtId="167" fontId="10" fillId="10" borderId="4" xfId="0" applyNumberFormat="1" applyFont="1" applyFill="1" applyBorder="1" applyAlignment="1">
      <alignment vertical="center"/>
    </xf>
    <xf numFmtId="9" fontId="6" fillId="10" borderId="4" xfId="15" applyFont="1" applyFill="1" applyBorder="1" applyAlignment="1">
      <alignment vertical="center"/>
    </xf>
    <xf numFmtId="4" fontId="4" fillId="2" borderId="4" xfId="0" applyNumberFormat="1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20" xfId="0" applyNumberFormat="1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3" fontId="10" fillId="2" borderId="14" xfId="0" applyNumberFormat="1" applyFont="1" applyFill="1" applyBorder="1"/>
    <xf numFmtId="0" fontId="10" fillId="2" borderId="14" xfId="0" applyFont="1" applyFill="1" applyBorder="1"/>
    <xf numFmtId="0" fontId="0" fillId="0" borderId="0" xfId="0" applyFont="1"/>
    <xf numFmtId="3" fontId="0" fillId="2" borderId="0" xfId="0" applyNumberFormat="1" applyFont="1" applyFill="1" applyAlignment="1"/>
    <xf numFmtId="3" fontId="11" fillId="2" borderId="3" xfId="0" applyNumberFormat="1" applyFont="1" applyFill="1" applyBorder="1" applyAlignment="1">
      <alignment vertical="center"/>
    </xf>
    <xf numFmtId="4" fontId="20" fillId="2" borderId="0" xfId="0" applyNumberFormat="1" applyFont="1" applyFill="1" applyBorder="1" applyAlignment="1">
      <alignment horizontal="center"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4" fontId="21" fillId="7" borderId="4" xfId="0" applyNumberFormat="1" applyFont="1" applyFill="1" applyBorder="1" applyAlignment="1">
      <alignment horizontal="center" vertical="center" wrapText="1"/>
    </xf>
    <xf numFmtId="4" fontId="20" fillId="5" borderId="21" xfId="0" applyNumberFormat="1" applyFont="1" applyFill="1" applyBorder="1" applyAlignment="1">
      <alignment horizontal="center" vertical="center" wrapText="1"/>
    </xf>
    <xf numFmtId="4" fontId="20" fillId="5" borderId="6" xfId="0" applyNumberFormat="1" applyFont="1" applyFill="1" applyBorder="1" applyAlignment="1">
      <alignment horizontal="center" vertical="center" wrapText="1"/>
    </xf>
    <xf numFmtId="3" fontId="11" fillId="2" borderId="15" xfId="0" applyNumberFormat="1" applyFont="1" applyFill="1" applyBorder="1" applyAlignment="1">
      <alignment vertical="center"/>
    </xf>
    <xf numFmtId="4" fontId="20" fillId="2" borderId="5" xfId="0" applyNumberFormat="1" applyFont="1" applyFill="1" applyBorder="1" applyAlignment="1">
      <alignment horizontal="center" vertical="center" wrapText="1"/>
    </xf>
    <xf numFmtId="4" fontId="20" fillId="2" borderId="7" xfId="0" applyNumberFormat="1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/>
    <xf numFmtId="3" fontId="3" fillId="8" borderId="4" xfId="0" applyNumberFormat="1" applyFont="1" applyFill="1" applyBorder="1" applyAlignment="1">
      <alignment horizontal="right" vertical="center"/>
    </xf>
    <xf numFmtId="9" fontId="6" fillId="10" borderId="6" xfId="15" applyNumberFormat="1" applyFont="1" applyFill="1" applyBorder="1" applyAlignment="1">
      <alignment horizontal="right" vertical="center"/>
    </xf>
    <xf numFmtId="3" fontId="3" fillId="8" borderId="6" xfId="0" applyNumberFormat="1" applyFont="1" applyFill="1" applyBorder="1" applyAlignment="1">
      <alignment vertical="center"/>
    </xf>
    <xf numFmtId="10" fontId="4" fillId="2" borderId="6" xfId="0" applyNumberFormat="1" applyFont="1" applyFill="1" applyBorder="1" applyAlignment="1">
      <alignment horizontal="center" vertical="center"/>
    </xf>
    <xf numFmtId="0" fontId="0" fillId="12" borderId="0" xfId="0" applyFont="1" applyFill="1" applyBorder="1" applyAlignment="1">
      <alignment horizontal="left" wrapText="1"/>
    </xf>
    <xf numFmtId="0" fontId="13" fillId="14" borderId="14" xfId="0" applyFont="1" applyFill="1" applyBorder="1" applyAlignment="1">
      <alignment horizontal="center" vertical="center" wrapText="1"/>
    </xf>
    <xf numFmtId="0" fontId="0" fillId="1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</cellXfs>
  <cellStyles count="16">
    <cellStyle name="Comma 2" xfId="1"/>
    <cellStyle name="Normal" xfId="0" builtinId="0"/>
    <cellStyle name="Normal 10" xfId="2"/>
    <cellStyle name="Normal 11" xfId="3"/>
    <cellStyle name="Normal 12" xfId="4"/>
    <cellStyle name="Normal 13" xfId="5"/>
    <cellStyle name="Normal 2" xfId="6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 9" xfId="14"/>
    <cellStyle name="Percent" xfId="15" builtinId="5"/>
  </cellStyles>
  <dxfs count="0"/>
  <tableStyles count="0" defaultTableStyle="TableStyleMedium9" defaultPivotStyle="PivotStyleLight16"/>
  <colors>
    <mruColors>
      <color rgb="FFF1F5F9"/>
      <color rgb="FFF9F9F9"/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1312069</xdr:colOff>
      <xdr:row>0</xdr:row>
      <xdr:rowOff>0</xdr:rowOff>
    </xdr:from>
    <xdr:to>
      <xdr:col>6</xdr:col>
      <xdr:colOff>559593</xdr:colOff>
      <xdr:row>3</xdr:row>
      <xdr:rowOff>150017</xdr:rowOff>
    </xdr:to>
    <xdr:pic>
      <xdr:nvPicPr>
        <xdr:cNvPr id="2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10725" y="0"/>
          <a:ext cx="581024" cy="65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brm.mk/Users/majakv/AppData/Local/Microsoft/Windows/Temporary%20Internet%20Files/Content.Outlook/AMGICJ7H/Platen%20bilans%20i%20nadvoresen%20dolg/BiljanaS/podatoci_2010/proizvodi/uvoz/U_27_defin_2008_1-6_2010_US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proseci"/>
      <sheetName val="27 _a.v."/>
      <sheetName val="27"/>
      <sheetName val="BAZA"/>
      <sheetName val="Sheet1"/>
      <sheetName val="def_2002"/>
      <sheetName val="def2003"/>
      <sheetName val="defin2004"/>
      <sheetName val="defin_2005"/>
      <sheetName val="defin_2006"/>
      <sheetName val="defin_2007"/>
      <sheetName val="defin_2008"/>
      <sheetName val="2716_1-7_2008"/>
      <sheetName val="Sheet3"/>
      <sheetName val="mepso_baza"/>
      <sheetName val="1-12_2009"/>
      <sheetName val="1-6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42"/>
  <sheetViews>
    <sheetView tabSelected="1" zoomScale="80" zoomScaleNormal="80" zoomScaleSheetLayoutView="100" workbookViewId="0">
      <pane xSplit="2" ySplit="10" topLeftCell="G11" activePane="bottomRight" state="frozen"/>
      <selection pane="topRight" activeCell="C1" sqref="C1"/>
      <selection pane="bottomLeft" activeCell="A11" sqref="A11"/>
      <selection pane="bottomRight" activeCell="B269" sqref="B269"/>
    </sheetView>
  </sheetViews>
  <sheetFormatPr defaultRowHeight="12.75"/>
  <cols>
    <col min="1" max="1" width="2.28515625" style="110" customWidth="1"/>
    <col min="2" max="2" width="99.7109375" style="197" customWidth="1"/>
    <col min="3" max="3" width="20" style="197" bestFit="1" customWidth="1"/>
    <col min="4" max="4" width="16.42578125" style="111" bestFit="1" customWidth="1"/>
    <col min="5" max="5" width="18.140625" style="111" bestFit="1" customWidth="1"/>
    <col min="6" max="6" width="20" style="111" bestFit="1" customWidth="1"/>
    <col min="7" max="7" width="16.42578125" style="111" bestFit="1" customWidth="1"/>
    <col min="8" max="8" width="18.140625" style="111" bestFit="1" customWidth="1"/>
    <col min="9" max="9" width="20" style="111" customWidth="1"/>
    <col min="10" max="10" width="16.85546875" style="111" customWidth="1"/>
    <col min="11" max="11" width="24" style="111" customWidth="1"/>
    <col min="12" max="12" width="21.28515625" style="111" customWidth="1"/>
    <col min="13" max="13" width="16.42578125" style="111" bestFit="1" customWidth="1"/>
    <col min="14" max="14" width="18.140625" style="111" bestFit="1" customWidth="1"/>
    <col min="15" max="15" width="21.28515625" style="111" customWidth="1"/>
    <col min="16" max="16" width="16.42578125" style="111" bestFit="1" customWidth="1"/>
    <col min="17" max="17" width="18.140625" style="111" bestFit="1" customWidth="1"/>
    <col min="18" max="56" width="9" style="111" customWidth="1"/>
    <col min="57" max="802" width="9.140625" style="111"/>
    <col min="803" max="16384" width="9.140625" style="197"/>
  </cols>
  <sheetData>
    <row r="1" spans="1:802" s="110" customFormat="1"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11"/>
      <c r="IS1" s="111"/>
      <c r="IT1" s="111"/>
      <c r="IU1" s="111"/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11"/>
      <c r="JR1" s="111"/>
      <c r="JS1" s="111"/>
      <c r="JT1" s="111"/>
      <c r="JU1" s="111"/>
      <c r="JV1" s="111"/>
      <c r="JW1" s="111"/>
      <c r="JX1" s="111"/>
      <c r="JY1" s="111"/>
      <c r="JZ1" s="111"/>
      <c r="KA1" s="111"/>
      <c r="KB1" s="111"/>
      <c r="KC1" s="111"/>
      <c r="KD1" s="111"/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11"/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11"/>
      <c r="LC1" s="111"/>
      <c r="LD1" s="111"/>
      <c r="LE1" s="111"/>
      <c r="LF1" s="111"/>
      <c r="LG1" s="111"/>
      <c r="LH1" s="111"/>
      <c r="LI1" s="111"/>
      <c r="LJ1" s="111"/>
      <c r="LK1" s="111"/>
      <c r="LL1" s="111"/>
      <c r="LM1" s="111"/>
      <c r="LN1" s="111"/>
      <c r="LO1" s="111"/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11"/>
      <c r="ML1" s="111"/>
      <c r="MM1" s="111"/>
      <c r="MN1" s="111"/>
      <c r="MO1" s="111"/>
      <c r="MP1" s="111"/>
      <c r="MQ1" s="111"/>
      <c r="MR1" s="111"/>
      <c r="MS1" s="111"/>
      <c r="MT1" s="111"/>
      <c r="MU1" s="111"/>
      <c r="MV1" s="111"/>
      <c r="MW1" s="111"/>
      <c r="MX1" s="111"/>
      <c r="MY1" s="111"/>
      <c r="MZ1" s="111"/>
      <c r="NA1" s="111"/>
      <c r="NB1" s="111"/>
      <c r="NC1" s="111"/>
      <c r="ND1" s="111"/>
      <c r="NE1" s="111"/>
      <c r="NF1" s="111"/>
      <c r="NG1" s="111"/>
      <c r="NH1" s="111"/>
      <c r="NI1" s="111"/>
      <c r="NJ1" s="111"/>
      <c r="NK1" s="111"/>
      <c r="NL1" s="111"/>
      <c r="NM1" s="111"/>
      <c r="NN1" s="111"/>
      <c r="NO1" s="111"/>
      <c r="NP1" s="111"/>
      <c r="NQ1" s="111"/>
      <c r="NR1" s="111"/>
      <c r="NS1" s="111"/>
      <c r="NT1" s="111"/>
      <c r="NU1" s="111"/>
      <c r="NV1" s="111"/>
      <c r="NW1" s="111"/>
      <c r="NX1" s="111"/>
      <c r="NY1" s="111"/>
      <c r="NZ1" s="111"/>
      <c r="OA1" s="111"/>
      <c r="OB1" s="111"/>
      <c r="OC1" s="111"/>
      <c r="OD1" s="111"/>
      <c r="OE1" s="111"/>
      <c r="OF1" s="111"/>
      <c r="OG1" s="111"/>
      <c r="OH1" s="111"/>
      <c r="OI1" s="111"/>
      <c r="OJ1" s="111"/>
      <c r="OK1" s="111"/>
      <c r="OL1" s="111"/>
      <c r="OM1" s="111"/>
      <c r="ON1" s="111"/>
      <c r="OO1" s="111"/>
      <c r="OP1" s="111"/>
      <c r="OQ1" s="111"/>
      <c r="OR1" s="111"/>
      <c r="OS1" s="111"/>
      <c r="OT1" s="111"/>
      <c r="OU1" s="111"/>
      <c r="OV1" s="111"/>
      <c r="OW1" s="111"/>
      <c r="OX1" s="111"/>
      <c r="OY1" s="111"/>
      <c r="OZ1" s="111"/>
      <c r="PA1" s="111"/>
      <c r="PB1" s="111"/>
      <c r="PC1" s="111"/>
      <c r="PD1" s="111"/>
      <c r="PE1" s="111"/>
      <c r="PF1" s="111"/>
      <c r="PG1" s="111"/>
      <c r="PH1" s="111"/>
      <c r="PI1" s="111"/>
      <c r="PJ1" s="111"/>
      <c r="PK1" s="111"/>
      <c r="PL1" s="111"/>
      <c r="PM1" s="111"/>
      <c r="PN1" s="111"/>
      <c r="PO1" s="111"/>
      <c r="PP1" s="111"/>
      <c r="PQ1" s="111"/>
      <c r="PR1" s="111"/>
      <c r="PS1" s="111"/>
      <c r="PT1" s="111"/>
      <c r="PU1" s="111"/>
      <c r="PV1" s="111"/>
      <c r="PW1" s="111"/>
      <c r="PX1" s="111"/>
      <c r="PY1" s="111"/>
      <c r="PZ1" s="111"/>
      <c r="QA1" s="111"/>
      <c r="QB1" s="111"/>
      <c r="QC1" s="111"/>
      <c r="QD1" s="111"/>
      <c r="QE1" s="111"/>
      <c r="QF1" s="111"/>
      <c r="QG1" s="111"/>
      <c r="QH1" s="111"/>
      <c r="QI1" s="111"/>
      <c r="QJ1" s="111"/>
      <c r="QK1" s="111"/>
      <c r="QL1" s="111"/>
      <c r="QM1" s="111"/>
      <c r="QN1" s="111"/>
      <c r="QO1" s="111"/>
      <c r="QP1" s="111"/>
      <c r="QQ1" s="111"/>
      <c r="QR1" s="111"/>
      <c r="QS1" s="111"/>
      <c r="QT1" s="111"/>
      <c r="QU1" s="111"/>
      <c r="QV1" s="111"/>
      <c r="QW1" s="111"/>
      <c r="QX1" s="111"/>
      <c r="QY1" s="111"/>
      <c r="QZ1" s="111"/>
      <c r="RA1" s="111"/>
      <c r="RB1" s="111"/>
      <c r="RC1" s="111"/>
      <c r="RD1" s="111"/>
      <c r="RE1" s="111"/>
      <c r="RF1" s="111"/>
      <c r="RG1" s="111"/>
      <c r="RH1" s="111"/>
      <c r="RI1" s="111"/>
      <c r="RJ1" s="111"/>
      <c r="RK1" s="111"/>
      <c r="RL1" s="111"/>
      <c r="RM1" s="111"/>
      <c r="RN1" s="111"/>
      <c r="RO1" s="111"/>
      <c r="RP1" s="111"/>
      <c r="RQ1" s="111"/>
      <c r="RR1" s="111"/>
      <c r="RS1" s="111"/>
      <c r="RT1" s="111"/>
      <c r="RU1" s="111"/>
      <c r="RV1" s="111"/>
      <c r="RW1" s="111"/>
      <c r="RX1" s="111"/>
      <c r="RY1" s="111"/>
      <c r="RZ1" s="111"/>
      <c r="SA1" s="111"/>
      <c r="SB1" s="111"/>
      <c r="SC1" s="111"/>
      <c r="SD1" s="111"/>
      <c r="SE1" s="111"/>
      <c r="SF1" s="111"/>
      <c r="SG1" s="111"/>
      <c r="SH1" s="111"/>
      <c r="SI1" s="111"/>
      <c r="SJ1" s="111"/>
      <c r="SK1" s="111"/>
      <c r="SL1" s="111"/>
      <c r="SM1" s="111"/>
      <c r="SN1" s="111"/>
      <c r="SO1" s="111"/>
      <c r="SP1" s="111"/>
      <c r="SQ1" s="111"/>
      <c r="SR1" s="111"/>
      <c r="SS1" s="111"/>
      <c r="ST1" s="111"/>
      <c r="SU1" s="111"/>
      <c r="SV1" s="111"/>
      <c r="SW1" s="111"/>
      <c r="SX1" s="111"/>
      <c r="SY1" s="111"/>
      <c r="SZ1" s="111"/>
      <c r="TA1" s="111"/>
      <c r="TB1" s="111"/>
      <c r="TC1" s="111"/>
      <c r="TD1" s="111"/>
      <c r="TE1" s="111"/>
      <c r="TF1" s="111"/>
      <c r="TG1" s="111"/>
      <c r="TH1" s="111"/>
      <c r="TI1" s="111"/>
      <c r="TJ1" s="111"/>
      <c r="TK1" s="111"/>
      <c r="TL1" s="111"/>
      <c r="TM1" s="111"/>
      <c r="TN1" s="111"/>
      <c r="TO1" s="111"/>
      <c r="TP1" s="111"/>
      <c r="TQ1" s="111"/>
      <c r="TR1" s="111"/>
      <c r="TS1" s="111"/>
      <c r="TT1" s="111"/>
      <c r="TU1" s="111"/>
      <c r="TV1" s="111"/>
      <c r="TW1" s="111"/>
      <c r="TX1" s="111"/>
      <c r="TY1" s="111"/>
      <c r="TZ1" s="111"/>
      <c r="UA1" s="111"/>
      <c r="UB1" s="111"/>
      <c r="UC1" s="111"/>
      <c r="UD1" s="111"/>
      <c r="UE1" s="111"/>
      <c r="UF1" s="111"/>
      <c r="UG1" s="111"/>
      <c r="UH1" s="111"/>
      <c r="UI1" s="111"/>
      <c r="UJ1" s="111"/>
      <c r="UK1" s="111"/>
      <c r="UL1" s="111"/>
      <c r="UM1" s="111"/>
      <c r="UN1" s="111"/>
      <c r="UO1" s="111"/>
      <c r="UP1" s="111"/>
      <c r="UQ1" s="111"/>
      <c r="UR1" s="111"/>
      <c r="US1" s="111"/>
      <c r="UT1" s="111"/>
      <c r="UU1" s="111"/>
      <c r="UV1" s="111"/>
      <c r="UW1" s="111"/>
      <c r="UX1" s="111"/>
      <c r="UY1" s="111"/>
      <c r="UZ1" s="111"/>
      <c r="VA1" s="111"/>
      <c r="VB1" s="111"/>
      <c r="VC1" s="111"/>
      <c r="VD1" s="111"/>
      <c r="VE1" s="111"/>
      <c r="VF1" s="111"/>
      <c r="VG1" s="111"/>
      <c r="VH1" s="111"/>
      <c r="VI1" s="111"/>
      <c r="VJ1" s="111"/>
      <c r="VK1" s="111"/>
      <c r="VL1" s="111"/>
      <c r="VM1" s="111"/>
      <c r="VN1" s="111"/>
      <c r="VO1" s="111"/>
      <c r="VP1" s="111"/>
      <c r="VQ1" s="111"/>
      <c r="VR1" s="111"/>
      <c r="VS1" s="111"/>
      <c r="VT1" s="111"/>
      <c r="VU1" s="111"/>
      <c r="VV1" s="111"/>
      <c r="VW1" s="111"/>
      <c r="VX1" s="111"/>
      <c r="VY1" s="111"/>
      <c r="VZ1" s="111"/>
      <c r="WA1" s="111"/>
      <c r="WB1" s="111"/>
      <c r="WC1" s="111"/>
      <c r="WD1" s="111"/>
      <c r="WE1" s="111"/>
      <c r="WF1" s="111"/>
      <c r="WG1" s="111"/>
      <c r="WH1" s="111"/>
      <c r="WI1" s="111"/>
      <c r="WJ1" s="111"/>
      <c r="WK1" s="111"/>
      <c r="WL1" s="111"/>
      <c r="WM1" s="111"/>
      <c r="WN1" s="111"/>
      <c r="WO1" s="111"/>
      <c r="WP1" s="111"/>
      <c r="WQ1" s="111"/>
      <c r="WR1" s="111"/>
      <c r="WS1" s="111"/>
      <c r="WT1" s="111"/>
      <c r="WU1" s="111"/>
      <c r="WV1" s="111"/>
      <c r="WW1" s="111"/>
      <c r="WX1" s="111"/>
      <c r="WY1" s="111"/>
      <c r="WZ1" s="111"/>
      <c r="XA1" s="111"/>
      <c r="XB1" s="111"/>
      <c r="XC1" s="111"/>
      <c r="XD1" s="111"/>
      <c r="XE1" s="111"/>
      <c r="XF1" s="111"/>
      <c r="XG1" s="111"/>
      <c r="XH1" s="111"/>
      <c r="XI1" s="111"/>
      <c r="XJ1" s="111"/>
      <c r="XK1" s="111"/>
      <c r="XL1" s="111"/>
      <c r="XM1" s="111"/>
      <c r="XN1" s="111"/>
      <c r="XO1" s="111"/>
      <c r="XP1" s="111"/>
      <c r="XQ1" s="111"/>
      <c r="XR1" s="111"/>
      <c r="XS1" s="111"/>
      <c r="XT1" s="111"/>
      <c r="XU1" s="111"/>
      <c r="XV1" s="111"/>
      <c r="XW1" s="111"/>
      <c r="XX1" s="111"/>
      <c r="XY1" s="111"/>
      <c r="XZ1" s="111"/>
      <c r="YA1" s="111"/>
      <c r="YB1" s="111"/>
      <c r="YC1" s="111"/>
      <c r="YD1" s="111"/>
      <c r="YE1" s="111"/>
      <c r="YF1" s="111"/>
      <c r="YG1" s="111"/>
      <c r="YH1" s="111"/>
      <c r="YI1" s="111"/>
      <c r="YJ1" s="111"/>
      <c r="YK1" s="111"/>
      <c r="YL1" s="111"/>
      <c r="YM1" s="111"/>
      <c r="YN1" s="111"/>
      <c r="YO1" s="111"/>
      <c r="YP1" s="111"/>
      <c r="YQ1" s="111"/>
      <c r="YR1" s="111"/>
      <c r="YS1" s="111"/>
      <c r="YT1" s="111"/>
      <c r="YU1" s="111"/>
      <c r="YV1" s="111"/>
      <c r="YW1" s="111"/>
      <c r="YX1" s="111"/>
      <c r="YY1" s="111"/>
      <c r="YZ1" s="111"/>
      <c r="ZA1" s="111"/>
      <c r="ZB1" s="111"/>
      <c r="ZC1" s="111"/>
      <c r="ZD1" s="111"/>
      <c r="ZE1" s="111"/>
      <c r="ZF1" s="111"/>
      <c r="ZG1" s="111"/>
      <c r="ZH1" s="111"/>
      <c r="ZI1" s="111"/>
      <c r="ZJ1" s="111"/>
      <c r="ZK1" s="111"/>
      <c r="ZL1" s="111"/>
      <c r="ZM1" s="111"/>
      <c r="ZN1" s="111"/>
      <c r="ZO1" s="111"/>
      <c r="ZP1" s="111"/>
      <c r="ZQ1" s="111"/>
      <c r="ZR1" s="111"/>
      <c r="ZS1" s="111"/>
      <c r="ZT1" s="111"/>
      <c r="ZU1" s="111"/>
      <c r="ZV1" s="111"/>
      <c r="ZW1" s="111"/>
      <c r="ZX1" s="111"/>
      <c r="ZY1" s="111"/>
      <c r="ZZ1" s="111"/>
      <c r="AAA1" s="111"/>
      <c r="AAB1" s="111"/>
      <c r="AAC1" s="111"/>
      <c r="AAD1" s="111"/>
      <c r="AAE1" s="111"/>
      <c r="AAF1" s="111"/>
      <c r="AAG1" s="111"/>
      <c r="AAH1" s="111"/>
      <c r="AAI1" s="111"/>
      <c r="AAJ1" s="111"/>
      <c r="AAK1" s="111"/>
      <c r="AAL1" s="111"/>
      <c r="AAM1" s="111"/>
      <c r="AAN1" s="111"/>
      <c r="AAO1" s="111"/>
      <c r="AAP1" s="111"/>
      <c r="AAQ1" s="111"/>
      <c r="AAR1" s="111"/>
      <c r="AAS1" s="111"/>
      <c r="AAT1" s="111"/>
      <c r="AAU1" s="111"/>
      <c r="AAV1" s="111"/>
      <c r="AAW1" s="111"/>
      <c r="AAX1" s="111"/>
      <c r="AAY1" s="111"/>
      <c r="AAZ1" s="111"/>
      <c r="ABA1" s="111"/>
      <c r="ABB1" s="111"/>
      <c r="ABC1" s="111"/>
      <c r="ABD1" s="111"/>
      <c r="ABE1" s="111"/>
      <c r="ABF1" s="111"/>
      <c r="ABG1" s="111"/>
      <c r="ABH1" s="111"/>
      <c r="ABI1" s="111"/>
      <c r="ABJ1" s="111"/>
      <c r="ABK1" s="111"/>
      <c r="ABL1" s="111"/>
      <c r="ABM1" s="111"/>
      <c r="ABN1" s="111"/>
      <c r="ABO1" s="111"/>
      <c r="ABP1" s="111"/>
      <c r="ABQ1" s="111"/>
      <c r="ABR1" s="111"/>
      <c r="ABS1" s="111"/>
      <c r="ABT1" s="111"/>
      <c r="ABU1" s="111"/>
      <c r="ABV1" s="111"/>
      <c r="ABW1" s="111"/>
      <c r="ABX1" s="111"/>
      <c r="ABY1" s="111"/>
      <c r="ABZ1" s="111"/>
      <c r="ACA1" s="111"/>
      <c r="ACB1" s="111"/>
      <c r="ACC1" s="111"/>
      <c r="ACD1" s="111"/>
      <c r="ACE1" s="111"/>
      <c r="ACF1" s="111"/>
      <c r="ACG1" s="111"/>
      <c r="ACH1" s="111"/>
      <c r="ACI1" s="111"/>
      <c r="ACJ1" s="111"/>
      <c r="ACK1" s="111"/>
      <c r="ACL1" s="111"/>
      <c r="ACM1" s="111"/>
      <c r="ACN1" s="111"/>
      <c r="ACO1" s="111"/>
      <c r="ACP1" s="111"/>
      <c r="ACQ1" s="111"/>
      <c r="ACR1" s="111"/>
      <c r="ACS1" s="111"/>
      <c r="ACT1" s="111"/>
      <c r="ACU1" s="111"/>
      <c r="ACV1" s="111"/>
      <c r="ACW1" s="111"/>
      <c r="ACX1" s="111"/>
      <c r="ACY1" s="111"/>
      <c r="ACZ1" s="111"/>
      <c r="ADA1" s="111"/>
      <c r="ADB1" s="111"/>
      <c r="ADC1" s="111"/>
      <c r="ADD1" s="111"/>
      <c r="ADE1" s="111"/>
      <c r="ADF1" s="111"/>
      <c r="ADG1" s="111"/>
      <c r="ADH1" s="111"/>
      <c r="ADI1" s="111"/>
      <c r="ADJ1" s="111"/>
      <c r="ADK1" s="111"/>
      <c r="ADL1" s="111"/>
      <c r="ADM1" s="111"/>
      <c r="ADN1" s="111"/>
      <c r="ADO1" s="111"/>
      <c r="ADP1" s="111"/>
      <c r="ADQ1" s="111"/>
      <c r="ADR1" s="111"/>
      <c r="ADS1" s="111"/>
      <c r="ADT1" s="111"/>
      <c r="ADU1" s="111"/>
      <c r="ADV1" s="111"/>
    </row>
    <row r="2" spans="1:802" s="110" customFormat="1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11"/>
      <c r="IS2" s="111"/>
      <c r="IT2" s="111"/>
      <c r="IU2" s="111"/>
      <c r="IV2" s="111"/>
      <c r="IW2" s="111"/>
      <c r="IX2" s="111"/>
      <c r="IY2" s="111"/>
      <c r="IZ2" s="111"/>
      <c r="JA2" s="111"/>
      <c r="JB2" s="111"/>
      <c r="JC2" s="111"/>
      <c r="JD2" s="111"/>
      <c r="JE2" s="111"/>
      <c r="JF2" s="111"/>
      <c r="JG2" s="111"/>
      <c r="JH2" s="111"/>
      <c r="JI2" s="111"/>
      <c r="JJ2" s="111"/>
      <c r="JK2" s="111"/>
      <c r="JL2" s="111"/>
      <c r="JM2" s="111"/>
      <c r="JN2" s="111"/>
      <c r="JO2" s="111"/>
      <c r="JP2" s="111"/>
      <c r="JQ2" s="111"/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  <c r="KK2" s="111"/>
      <c r="KL2" s="111"/>
      <c r="KM2" s="111"/>
      <c r="KN2" s="111"/>
      <c r="KO2" s="111"/>
      <c r="KP2" s="111"/>
      <c r="KQ2" s="111"/>
      <c r="KR2" s="111"/>
      <c r="KS2" s="111"/>
      <c r="KT2" s="111"/>
      <c r="KU2" s="111"/>
      <c r="KV2" s="111"/>
      <c r="KW2" s="111"/>
      <c r="KX2" s="111"/>
      <c r="KY2" s="111"/>
      <c r="KZ2" s="111"/>
      <c r="LA2" s="111"/>
      <c r="LB2" s="111"/>
      <c r="LC2" s="111"/>
      <c r="LD2" s="111"/>
      <c r="LE2" s="111"/>
      <c r="LF2" s="111"/>
      <c r="LG2" s="111"/>
      <c r="LH2" s="111"/>
      <c r="LI2" s="111"/>
      <c r="LJ2" s="111"/>
      <c r="LK2" s="111"/>
      <c r="LL2" s="111"/>
      <c r="LM2" s="111"/>
      <c r="LN2" s="111"/>
      <c r="LO2" s="111"/>
      <c r="LP2" s="111"/>
      <c r="LQ2" s="111"/>
      <c r="LR2" s="111"/>
      <c r="LS2" s="111"/>
      <c r="LT2" s="111"/>
      <c r="LU2" s="111"/>
      <c r="LV2" s="111"/>
      <c r="LW2" s="111"/>
      <c r="LX2" s="111"/>
      <c r="LY2" s="111"/>
      <c r="LZ2" s="111"/>
      <c r="MA2" s="111"/>
      <c r="MB2" s="111"/>
      <c r="MC2" s="111"/>
      <c r="MD2" s="111"/>
      <c r="ME2" s="111"/>
      <c r="MF2" s="111"/>
      <c r="MG2" s="111"/>
      <c r="MH2" s="111"/>
      <c r="MI2" s="111"/>
      <c r="MJ2" s="111"/>
      <c r="MK2" s="111"/>
      <c r="ML2" s="111"/>
      <c r="MM2" s="111"/>
      <c r="MN2" s="111"/>
      <c r="MO2" s="111"/>
      <c r="MP2" s="111"/>
      <c r="MQ2" s="111"/>
      <c r="MR2" s="111"/>
      <c r="MS2" s="111"/>
      <c r="MT2" s="111"/>
      <c r="MU2" s="111"/>
      <c r="MV2" s="111"/>
      <c r="MW2" s="111"/>
      <c r="MX2" s="111"/>
      <c r="MY2" s="111"/>
      <c r="MZ2" s="111"/>
      <c r="NA2" s="111"/>
      <c r="NB2" s="111"/>
      <c r="NC2" s="111"/>
      <c r="ND2" s="111"/>
      <c r="NE2" s="111"/>
      <c r="NF2" s="111"/>
      <c r="NG2" s="111"/>
      <c r="NH2" s="111"/>
      <c r="NI2" s="111"/>
      <c r="NJ2" s="111"/>
      <c r="NK2" s="111"/>
      <c r="NL2" s="111"/>
      <c r="NM2" s="111"/>
      <c r="NN2" s="111"/>
      <c r="NO2" s="111"/>
      <c r="NP2" s="111"/>
      <c r="NQ2" s="111"/>
      <c r="NR2" s="111"/>
      <c r="NS2" s="111"/>
      <c r="NT2" s="111"/>
      <c r="NU2" s="111"/>
      <c r="NV2" s="111"/>
      <c r="NW2" s="111"/>
      <c r="NX2" s="111"/>
      <c r="NY2" s="111"/>
      <c r="NZ2" s="111"/>
      <c r="OA2" s="111"/>
      <c r="OB2" s="111"/>
      <c r="OC2" s="111"/>
      <c r="OD2" s="111"/>
      <c r="OE2" s="111"/>
      <c r="OF2" s="111"/>
      <c r="OG2" s="111"/>
      <c r="OH2" s="111"/>
      <c r="OI2" s="111"/>
      <c r="OJ2" s="111"/>
      <c r="OK2" s="111"/>
      <c r="OL2" s="111"/>
      <c r="OM2" s="111"/>
      <c r="ON2" s="111"/>
      <c r="OO2" s="111"/>
      <c r="OP2" s="111"/>
      <c r="OQ2" s="111"/>
      <c r="OR2" s="111"/>
      <c r="OS2" s="111"/>
      <c r="OT2" s="111"/>
      <c r="OU2" s="111"/>
      <c r="OV2" s="111"/>
      <c r="OW2" s="111"/>
      <c r="OX2" s="111"/>
      <c r="OY2" s="111"/>
      <c r="OZ2" s="111"/>
      <c r="PA2" s="111"/>
      <c r="PB2" s="111"/>
      <c r="PC2" s="111"/>
      <c r="PD2" s="111"/>
      <c r="PE2" s="111"/>
      <c r="PF2" s="111"/>
      <c r="PG2" s="111"/>
      <c r="PH2" s="111"/>
      <c r="PI2" s="111"/>
      <c r="PJ2" s="111"/>
      <c r="PK2" s="111"/>
      <c r="PL2" s="111"/>
      <c r="PM2" s="111"/>
      <c r="PN2" s="111"/>
      <c r="PO2" s="111"/>
      <c r="PP2" s="111"/>
      <c r="PQ2" s="111"/>
      <c r="PR2" s="111"/>
      <c r="PS2" s="111"/>
      <c r="PT2" s="111"/>
      <c r="PU2" s="111"/>
      <c r="PV2" s="111"/>
      <c r="PW2" s="111"/>
      <c r="PX2" s="111"/>
      <c r="PY2" s="111"/>
      <c r="PZ2" s="111"/>
      <c r="QA2" s="111"/>
      <c r="QB2" s="111"/>
      <c r="QC2" s="111"/>
      <c r="QD2" s="111"/>
      <c r="QE2" s="111"/>
      <c r="QF2" s="111"/>
      <c r="QG2" s="111"/>
      <c r="QH2" s="111"/>
      <c r="QI2" s="111"/>
      <c r="QJ2" s="111"/>
      <c r="QK2" s="111"/>
      <c r="QL2" s="111"/>
      <c r="QM2" s="111"/>
      <c r="QN2" s="111"/>
      <c r="QO2" s="111"/>
      <c r="QP2" s="111"/>
      <c r="QQ2" s="111"/>
      <c r="QR2" s="111"/>
      <c r="QS2" s="111"/>
      <c r="QT2" s="111"/>
      <c r="QU2" s="111"/>
      <c r="QV2" s="111"/>
      <c r="QW2" s="111"/>
      <c r="QX2" s="111"/>
      <c r="QY2" s="111"/>
      <c r="QZ2" s="111"/>
      <c r="RA2" s="111"/>
      <c r="RB2" s="111"/>
      <c r="RC2" s="111"/>
      <c r="RD2" s="111"/>
      <c r="RE2" s="111"/>
      <c r="RF2" s="111"/>
      <c r="RG2" s="111"/>
      <c r="RH2" s="111"/>
      <c r="RI2" s="111"/>
      <c r="RJ2" s="111"/>
      <c r="RK2" s="111"/>
      <c r="RL2" s="111"/>
      <c r="RM2" s="111"/>
      <c r="RN2" s="111"/>
      <c r="RO2" s="111"/>
      <c r="RP2" s="111"/>
      <c r="RQ2" s="111"/>
      <c r="RR2" s="111"/>
      <c r="RS2" s="111"/>
      <c r="RT2" s="111"/>
      <c r="RU2" s="111"/>
      <c r="RV2" s="111"/>
      <c r="RW2" s="111"/>
      <c r="RX2" s="111"/>
      <c r="RY2" s="111"/>
      <c r="RZ2" s="111"/>
      <c r="SA2" s="111"/>
      <c r="SB2" s="111"/>
      <c r="SC2" s="111"/>
      <c r="SD2" s="111"/>
      <c r="SE2" s="111"/>
      <c r="SF2" s="111"/>
      <c r="SG2" s="111"/>
      <c r="SH2" s="111"/>
      <c r="SI2" s="111"/>
      <c r="SJ2" s="111"/>
      <c r="SK2" s="111"/>
      <c r="SL2" s="111"/>
      <c r="SM2" s="111"/>
      <c r="SN2" s="111"/>
      <c r="SO2" s="111"/>
      <c r="SP2" s="111"/>
      <c r="SQ2" s="111"/>
      <c r="SR2" s="111"/>
      <c r="SS2" s="111"/>
      <c r="ST2" s="111"/>
      <c r="SU2" s="111"/>
      <c r="SV2" s="111"/>
      <c r="SW2" s="111"/>
      <c r="SX2" s="111"/>
      <c r="SY2" s="111"/>
      <c r="SZ2" s="111"/>
      <c r="TA2" s="111"/>
      <c r="TB2" s="111"/>
      <c r="TC2" s="111"/>
      <c r="TD2" s="111"/>
      <c r="TE2" s="111"/>
      <c r="TF2" s="111"/>
      <c r="TG2" s="111"/>
      <c r="TH2" s="111"/>
      <c r="TI2" s="111"/>
      <c r="TJ2" s="111"/>
      <c r="TK2" s="111"/>
      <c r="TL2" s="111"/>
      <c r="TM2" s="111"/>
      <c r="TN2" s="111"/>
      <c r="TO2" s="111"/>
      <c r="TP2" s="111"/>
      <c r="TQ2" s="111"/>
      <c r="TR2" s="111"/>
      <c r="TS2" s="111"/>
      <c r="TT2" s="111"/>
      <c r="TU2" s="111"/>
      <c r="TV2" s="111"/>
      <c r="TW2" s="111"/>
      <c r="TX2" s="111"/>
      <c r="TY2" s="111"/>
      <c r="TZ2" s="111"/>
      <c r="UA2" s="111"/>
      <c r="UB2" s="111"/>
      <c r="UC2" s="111"/>
      <c r="UD2" s="111"/>
      <c r="UE2" s="111"/>
      <c r="UF2" s="111"/>
      <c r="UG2" s="111"/>
      <c r="UH2" s="111"/>
      <c r="UI2" s="111"/>
      <c r="UJ2" s="111"/>
      <c r="UK2" s="111"/>
      <c r="UL2" s="111"/>
      <c r="UM2" s="111"/>
      <c r="UN2" s="111"/>
      <c r="UO2" s="111"/>
      <c r="UP2" s="111"/>
      <c r="UQ2" s="111"/>
      <c r="UR2" s="111"/>
      <c r="US2" s="111"/>
      <c r="UT2" s="111"/>
      <c r="UU2" s="111"/>
      <c r="UV2" s="111"/>
      <c r="UW2" s="111"/>
      <c r="UX2" s="111"/>
      <c r="UY2" s="111"/>
      <c r="UZ2" s="111"/>
      <c r="VA2" s="111"/>
      <c r="VB2" s="111"/>
      <c r="VC2" s="111"/>
      <c r="VD2" s="111"/>
      <c r="VE2" s="111"/>
      <c r="VF2" s="111"/>
      <c r="VG2" s="111"/>
      <c r="VH2" s="111"/>
      <c r="VI2" s="111"/>
      <c r="VJ2" s="111"/>
      <c r="VK2" s="111"/>
      <c r="VL2" s="111"/>
      <c r="VM2" s="111"/>
      <c r="VN2" s="111"/>
      <c r="VO2" s="111"/>
      <c r="VP2" s="111"/>
      <c r="VQ2" s="111"/>
      <c r="VR2" s="111"/>
      <c r="VS2" s="111"/>
      <c r="VT2" s="111"/>
      <c r="VU2" s="111"/>
      <c r="VV2" s="111"/>
      <c r="VW2" s="111"/>
      <c r="VX2" s="111"/>
      <c r="VY2" s="111"/>
      <c r="VZ2" s="111"/>
      <c r="WA2" s="111"/>
      <c r="WB2" s="111"/>
      <c r="WC2" s="111"/>
      <c r="WD2" s="111"/>
      <c r="WE2" s="111"/>
      <c r="WF2" s="111"/>
      <c r="WG2" s="111"/>
      <c r="WH2" s="111"/>
      <c r="WI2" s="111"/>
      <c r="WJ2" s="111"/>
      <c r="WK2" s="111"/>
      <c r="WL2" s="111"/>
      <c r="WM2" s="111"/>
      <c r="WN2" s="111"/>
      <c r="WO2" s="111"/>
      <c r="WP2" s="111"/>
      <c r="WQ2" s="111"/>
      <c r="WR2" s="111"/>
      <c r="WS2" s="111"/>
      <c r="WT2" s="111"/>
      <c r="WU2" s="111"/>
      <c r="WV2" s="111"/>
      <c r="WW2" s="111"/>
      <c r="WX2" s="111"/>
      <c r="WY2" s="111"/>
      <c r="WZ2" s="111"/>
      <c r="XA2" s="111"/>
      <c r="XB2" s="111"/>
      <c r="XC2" s="111"/>
      <c r="XD2" s="111"/>
      <c r="XE2" s="111"/>
      <c r="XF2" s="111"/>
      <c r="XG2" s="111"/>
      <c r="XH2" s="111"/>
      <c r="XI2" s="111"/>
      <c r="XJ2" s="111"/>
      <c r="XK2" s="111"/>
      <c r="XL2" s="111"/>
      <c r="XM2" s="111"/>
      <c r="XN2" s="111"/>
      <c r="XO2" s="111"/>
      <c r="XP2" s="111"/>
      <c r="XQ2" s="111"/>
      <c r="XR2" s="111"/>
      <c r="XS2" s="111"/>
      <c r="XT2" s="111"/>
      <c r="XU2" s="111"/>
      <c r="XV2" s="111"/>
      <c r="XW2" s="111"/>
      <c r="XX2" s="111"/>
      <c r="XY2" s="111"/>
      <c r="XZ2" s="111"/>
      <c r="YA2" s="111"/>
      <c r="YB2" s="111"/>
      <c r="YC2" s="111"/>
      <c r="YD2" s="111"/>
      <c r="YE2" s="111"/>
      <c r="YF2" s="111"/>
      <c r="YG2" s="111"/>
      <c r="YH2" s="111"/>
      <c r="YI2" s="111"/>
      <c r="YJ2" s="111"/>
      <c r="YK2" s="111"/>
      <c r="YL2" s="111"/>
      <c r="YM2" s="111"/>
      <c r="YN2" s="111"/>
      <c r="YO2" s="111"/>
      <c r="YP2" s="111"/>
      <c r="YQ2" s="111"/>
      <c r="YR2" s="111"/>
      <c r="YS2" s="111"/>
      <c r="YT2" s="111"/>
      <c r="YU2" s="111"/>
      <c r="YV2" s="111"/>
      <c r="YW2" s="111"/>
      <c r="YX2" s="111"/>
      <c r="YY2" s="111"/>
      <c r="YZ2" s="111"/>
      <c r="ZA2" s="111"/>
      <c r="ZB2" s="111"/>
      <c r="ZC2" s="111"/>
      <c r="ZD2" s="111"/>
      <c r="ZE2" s="111"/>
      <c r="ZF2" s="111"/>
      <c r="ZG2" s="111"/>
      <c r="ZH2" s="111"/>
      <c r="ZI2" s="111"/>
      <c r="ZJ2" s="111"/>
      <c r="ZK2" s="111"/>
      <c r="ZL2" s="111"/>
      <c r="ZM2" s="111"/>
      <c r="ZN2" s="111"/>
      <c r="ZO2" s="111"/>
      <c r="ZP2" s="111"/>
      <c r="ZQ2" s="111"/>
      <c r="ZR2" s="111"/>
      <c r="ZS2" s="111"/>
      <c r="ZT2" s="111"/>
      <c r="ZU2" s="111"/>
      <c r="ZV2" s="111"/>
      <c r="ZW2" s="111"/>
      <c r="ZX2" s="111"/>
      <c r="ZY2" s="111"/>
      <c r="ZZ2" s="111"/>
      <c r="AAA2" s="111"/>
      <c r="AAB2" s="111"/>
      <c r="AAC2" s="111"/>
      <c r="AAD2" s="111"/>
      <c r="AAE2" s="111"/>
      <c r="AAF2" s="111"/>
      <c r="AAG2" s="111"/>
      <c r="AAH2" s="111"/>
      <c r="AAI2" s="111"/>
      <c r="AAJ2" s="111"/>
      <c r="AAK2" s="111"/>
      <c r="AAL2" s="111"/>
      <c r="AAM2" s="111"/>
      <c r="AAN2" s="111"/>
      <c r="AAO2" s="111"/>
      <c r="AAP2" s="111"/>
      <c r="AAQ2" s="111"/>
      <c r="AAR2" s="111"/>
      <c r="AAS2" s="111"/>
      <c r="AAT2" s="111"/>
      <c r="AAU2" s="111"/>
      <c r="AAV2" s="111"/>
      <c r="AAW2" s="111"/>
      <c r="AAX2" s="111"/>
      <c r="AAY2" s="111"/>
      <c r="AAZ2" s="111"/>
      <c r="ABA2" s="111"/>
      <c r="ABB2" s="111"/>
      <c r="ABC2" s="111"/>
      <c r="ABD2" s="111"/>
      <c r="ABE2" s="111"/>
      <c r="ABF2" s="111"/>
      <c r="ABG2" s="111"/>
      <c r="ABH2" s="111"/>
      <c r="ABI2" s="111"/>
      <c r="ABJ2" s="111"/>
      <c r="ABK2" s="111"/>
      <c r="ABL2" s="111"/>
      <c r="ABM2" s="111"/>
      <c r="ABN2" s="111"/>
      <c r="ABO2" s="111"/>
      <c r="ABP2" s="111"/>
      <c r="ABQ2" s="111"/>
      <c r="ABR2" s="111"/>
      <c r="ABS2" s="111"/>
      <c r="ABT2" s="111"/>
      <c r="ABU2" s="111"/>
      <c r="ABV2" s="111"/>
      <c r="ABW2" s="111"/>
      <c r="ABX2" s="111"/>
      <c r="ABY2" s="111"/>
      <c r="ABZ2" s="111"/>
      <c r="ACA2" s="111"/>
      <c r="ACB2" s="111"/>
      <c r="ACC2" s="111"/>
      <c r="ACD2" s="111"/>
      <c r="ACE2" s="111"/>
      <c r="ACF2" s="111"/>
      <c r="ACG2" s="111"/>
      <c r="ACH2" s="111"/>
      <c r="ACI2" s="111"/>
      <c r="ACJ2" s="111"/>
      <c r="ACK2" s="111"/>
      <c r="ACL2" s="111"/>
      <c r="ACM2" s="111"/>
      <c r="ACN2" s="111"/>
      <c r="ACO2" s="111"/>
      <c r="ACP2" s="111"/>
      <c r="ACQ2" s="111"/>
      <c r="ACR2" s="111"/>
      <c r="ACS2" s="111"/>
      <c r="ACT2" s="111"/>
      <c r="ACU2" s="111"/>
      <c r="ACV2" s="111"/>
      <c r="ACW2" s="111"/>
      <c r="ACX2" s="111"/>
      <c r="ACY2" s="111"/>
      <c r="ACZ2" s="111"/>
      <c r="ADA2" s="111"/>
      <c r="ADB2" s="111"/>
      <c r="ADC2" s="111"/>
      <c r="ADD2" s="111"/>
      <c r="ADE2" s="111"/>
      <c r="ADF2" s="111"/>
      <c r="ADG2" s="111"/>
      <c r="ADH2" s="111"/>
      <c r="ADI2" s="111"/>
      <c r="ADJ2" s="111"/>
      <c r="ADK2" s="111"/>
      <c r="ADL2" s="111"/>
      <c r="ADM2" s="111"/>
      <c r="ADN2" s="111"/>
      <c r="ADO2" s="111"/>
      <c r="ADP2" s="111"/>
      <c r="ADQ2" s="111"/>
      <c r="ADR2" s="111"/>
      <c r="ADS2" s="111"/>
      <c r="ADT2" s="111"/>
      <c r="ADU2" s="111"/>
      <c r="ADV2" s="111"/>
    </row>
    <row r="3" spans="1:802" s="110" customFormat="1"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11"/>
      <c r="IT3" s="111"/>
      <c r="IU3" s="111"/>
      <c r="IV3" s="111"/>
      <c r="IW3" s="111"/>
      <c r="IX3" s="111"/>
      <c r="IY3" s="111"/>
      <c r="IZ3" s="111"/>
      <c r="JA3" s="111"/>
      <c r="JB3" s="111"/>
      <c r="JC3" s="111"/>
      <c r="JD3" s="111"/>
      <c r="JE3" s="111"/>
      <c r="JF3" s="111"/>
      <c r="JG3" s="111"/>
      <c r="JH3" s="111"/>
      <c r="JI3" s="111"/>
      <c r="JJ3" s="111"/>
      <c r="JK3" s="111"/>
      <c r="JL3" s="111"/>
      <c r="JM3" s="111"/>
      <c r="JN3" s="111"/>
      <c r="JO3" s="111"/>
      <c r="JP3" s="111"/>
      <c r="JQ3" s="111"/>
      <c r="JR3" s="111"/>
      <c r="JS3" s="111"/>
      <c r="JT3" s="111"/>
      <c r="JU3" s="111"/>
      <c r="JV3" s="111"/>
      <c r="JW3" s="111"/>
      <c r="JX3" s="111"/>
      <c r="JY3" s="111"/>
      <c r="JZ3" s="111"/>
      <c r="KA3" s="111"/>
      <c r="KB3" s="111"/>
      <c r="KC3" s="111"/>
      <c r="KD3" s="111"/>
      <c r="KE3" s="111"/>
      <c r="KF3" s="111"/>
      <c r="KG3" s="111"/>
      <c r="KH3" s="111"/>
      <c r="KI3" s="111"/>
      <c r="KJ3" s="111"/>
      <c r="KK3" s="111"/>
      <c r="KL3" s="111"/>
      <c r="KM3" s="111"/>
      <c r="KN3" s="111"/>
      <c r="KO3" s="111"/>
      <c r="KP3" s="111"/>
      <c r="KQ3" s="111"/>
      <c r="KR3" s="111"/>
      <c r="KS3" s="111"/>
      <c r="KT3" s="111"/>
      <c r="KU3" s="111"/>
      <c r="KV3" s="111"/>
      <c r="KW3" s="111"/>
      <c r="KX3" s="111"/>
      <c r="KY3" s="111"/>
      <c r="KZ3" s="111"/>
      <c r="LA3" s="111"/>
      <c r="LB3" s="111"/>
      <c r="LC3" s="111"/>
      <c r="LD3" s="111"/>
      <c r="LE3" s="111"/>
      <c r="LF3" s="111"/>
      <c r="LG3" s="111"/>
      <c r="LH3" s="111"/>
      <c r="LI3" s="111"/>
      <c r="LJ3" s="111"/>
      <c r="LK3" s="111"/>
      <c r="LL3" s="111"/>
      <c r="LM3" s="111"/>
      <c r="LN3" s="111"/>
      <c r="LO3" s="111"/>
      <c r="LP3" s="111"/>
      <c r="LQ3" s="111"/>
      <c r="LR3" s="111"/>
      <c r="LS3" s="111"/>
      <c r="LT3" s="111"/>
      <c r="LU3" s="111"/>
      <c r="LV3" s="111"/>
      <c r="LW3" s="111"/>
      <c r="LX3" s="111"/>
      <c r="LY3" s="111"/>
      <c r="LZ3" s="111"/>
      <c r="MA3" s="111"/>
      <c r="MB3" s="111"/>
      <c r="MC3" s="111"/>
      <c r="MD3" s="111"/>
      <c r="ME3" s="111"/>
      <c r="MF3" s="111"/>
      <c r="MG3" s="111"/>
      <c r="MH3" s="111"/>
      <c r="MI3" s="111"/>
      <c r="MJ3" s="111"/>
      <c r="MK3" s="111"/>
      <c r="ML3" s="111"/>
      <c r="MM3" s="111"/>
      <c r="MN3" s="111"/>
      <c r="MO3" s="111"/>
      <c r="MP3" s="111"/>
      <c r="MQ3" s="111"/>
      <c r="MR3" s="111"/>
      <c r="MS3" s="111"/>
      <c r="MT3" s="111"/>
      <c r="MU3" s="111"/>
      <c r="MV3" s="111"/>
      <c r="MW3" s="111"/>
      <c r="MX3" s="111"/>
      <c r="MY3" s="111"/>
      <c r="MZ3" s="111"/>
      <c r="NA3" s="111"/>
      <c r="NB3" s="111"/>
      <c r="NC3" s="111"/>
      <c r="ND3" s="111"/>
      <c r="NE3" s="111"/>
      <c r="NF3" s="111"/>
      <c r="NG3" s="111"/>
      <c r="NH3" s="111"/>
      <c r="NI3" s="111"/>
      <c r="NJ3" s="111"/>
      <c r="NK3" s="111"/>
      <c r="NL3" s="111"/>
      <c r="NM3" s="111"/>
      <c r="NN3" s="111"/>
      <c r="NO3" s="111"/>
      <c r="NP3" s="111"/>
      <c r="NQ3" s="111"/>
      <c r="NR3" s="111"/>
      <c r="NS3" s="111"/>
      <c r="NT3" s="111"/>
      <c r="NU3" s="111"/>
      <c r="NV3" s="111"/>
      <c r="NW3" s="111"/>
      <c r="NX3" s="111"/>
      <c r="NY3" s="111"/>
      <c r="NZ3" s="111"/>
      <c r="OA3" s="111"/>
      <c r="OB3" s="111"/>
      <c r="OC3" s="111"/>
      <c r="OD3" s="111"/>
      <c r="OE3" s="111"/>
      <c r="OF3" s="111"/>
      <c r="OG3" s="111"/>
      <c r="OH3" s="111"/>
      <c r="OI3" s="111"/>
      <c r="OJ3" s="111"/>
      <c r="OK3" s="111"/>
      <c r="OL3" s="111"/>
      <c r="OM3" s="111"/>
      <c r="ON3" s="111"/>
      <c r="OO3" s="111"/>
      <c r="OP3" s="111"/>
      <c r="OQ3" s="111"/>
      <c r="OR3" s="111"/>
      <c r="OS3" s="111"/>
      <c r="OT3" s="111"/>
      <c r="OU3" s="111"/>
      <c r="OV3" s="111"/>
      <c r="OW3" s="111"/>
      <c r="OX3" s="111"/>
      <c r="OY3" s="111"/>
      <c r="OZ3" s="111"/>
      <c r="PA3" s="111"/>
      <c r="PB3" s="111"/>
      <c r="PC3" s="111"/>
      <c r="PD3" s="111"/>
      <c r="PE3" s="111"/>
      <c r="PF3" s="111"/>
      <c r="PG3" s="111"/>
      <c r="PH3" s="111"/>
      <c r="PI3" s="111"/>
      <c r="PJ3" s="111"/>
      <c r="PK3" s="111"/>
      <c r="PL3" s="111"/>
      <c r="PM3" s="111"/>
      <c r="PN3" s="111"/>
      <c r="PO3" s="111"/>
      <c r="PP3" s="111"/>
      <c r="PQ3" s="111"/>
      <c r="PR3" s="111"/>
      <c r="PS3" s="111"/>
      <c r="PT3" s="111"/>
      <c r="PU3" s="111"/>
      <c r="PV3" s="111"/>
      <c r="PW3" s="111"/>
      <c r="PX3" s="111"/>
      <c r="PY3" s="111"/>
      <c r="PZ3" s="111"/>
      <c r="QA3" s="111"/>
      <c r="QB3" s="111"/>
      <c r="QC3" s="111"/>
      <c r="QD3" s="111"/>
      <c r="QE3" s="111"/>
      <c r="QF3" s="111"/>
      <c r="QG3" s="111"/>
      <c r="QH3" s="111"/>
      <c r="QI3" s="111"/>
      <c r="QJ3" s="111"/>
      <c r="QK3" s="111"/>
      <c r="QL3" s="111"/>
      <c r="QM3" s="111"/>
      <c r="QN3" s="111"/>
      <c r="QO3" s="111"/>
      <c r="QP3" s="111"/>
      <c r="QQ3" s="111"/>
      <c r="QR3" s="111"/>
      <c r="QS3" s="111"/>
      <c r="QT3" s="111"/>
      <c r="QU3" s="111"/>
      <c r="QV3" s="111"/>
      <c r="QW3" s="111"/>
      <c r="QX3" s="111"/>
      <c r="QY3" s="111"/>
      <c r="QZ3" s="111"/>
      <c r="RA3" s="111"/>
      <c r="RB3" s="111"/>
      <c r="RC3" s="111"/>
      <c r="RD3" s="111"/>
      <c r="RE3" s="111"/>
      <c r="RF3" s="111"/>
      <c r="RG3" s="111"/>
      <c r="RH3" s="111"/>
      <c r="RI3" s="111"/>
      <c r="RJ3" s="111"/>
      <c r="RK3" s="111"/>
      <c r="RL3" s="111"/>
      <c r="RM3" s="111"/>
      <c r="RN3" s="111"/>
      <c r="RO3" s="111"/>
      <c r="RP3" s="111"/>
      <c r="RQ3" s="111"/>
      <c r="RR3" s="111"/>
      <c r="RS3" s="111"/>
      <c r="RT3" s="111"/>
      <c r="RU3" s="111"/>
      <c r="RV3" s="111"/>
      <c r="RW3" s="111"/>
      <c r="RX3" s="111"/>
      <c r="RY3" s="111"/>
      <c r="RZ3" s="111"/>
      <c r="SA3" s="111"/>
      <c r="SB3" s="111"/>
      <c r="SC3" s="111"/>
      <c r="SD3" s="111"/>
      <c r="SE3" s="111"/>
      <c r="SF3" s="111"/>
      <c r="SG3" s="111"/>
      <c r="SH3" s="111"/>
      <c r="SI3" s="111"/>
      <c r="SJ3" s="111"/>
      <c r="SK3" s="111"/>
      <c r="SL3" s="111"/>
      <c r="SM3" s="111"/>
      <c r="SN3" s="111"/>
      <c r="SO3" s="111"/>
      <c r="SP3" s="111"/>
      <c r="SQ3" s="111"/>
      <c r="SR3" s="111"/>
      <c r="SS3" s="111"/>
      <c r="ST3" s="111"/>
      <c r="SU3" s="111"/>
      <c r="SV3" s="111"/>
      <c r="SW3" s="111"/>
      <c r="SX3" s="111"/>
      <c r="SY3" s="111"/>
      <c r="SZ3" s="111"/>
      <c r="TA3" s="111"/>
      <c r="TB3" s="111"/>
      <c r="TC3" s="111"/>
      <c r="TD3" s="111"/>
      <c r="TE3" s="111"/>
      <c r="TF3" s="111"/>
      <c r="TG3" s="111"/>
      <c r="TH3" s="111"/>
      <c r="TI3" s="111"/>
      <c r="TJ3" s="111"/>
      <c r="TK3" s="111"/>
      <c r="TL3" s="111"/>
      <c r="TM3" s="111"/>
      <c r="TN3" s="111"/>
      <c r="TO3" s="111"/>
      <c r="TP3" s="111"/>
      <c r="TQ3" s="111"/>
      <c r="TR3" s="111"/>
      <c r="TS3" s="111"/>
      <c r="TT3" s="111"/>
      <c r="TU3" s="111"/>
      <c r="TV3" s="111"/>
      <c r="TW3" s="111"/>
      <c r="TX3" s="111"/>
      <c r="TY3" s="111"/>
      <c r="TZ3" s="111"/>
      <c r="UA3" s="111"/>
      <c r="UB3" s="111"/>
      <c r="UC3" s="111"/>
      <c r="UD3" s="111"/>
      <c r="UE3" s="111"/>
      <c r="UF3" s="111"/>
      <c r="UG3" s="111"/>
      <c r="UH3" s="111"/>
      <c r="UI3" s="111"/>
      <c r="UJ3" s="111"/>
      <c r="UK3" s="111"/>
      <c r="UL3" s="111"/>
      <c r="UM3" s="111"/>
      <c r="UN3" s="111"/>
      <c r="UO3" s="111"/>
      <c r="UP3" s="111"/>
      <c r="UQ3" s="111"/>
      <c r="UR3" s="111"/>
      <c r="US3" s="111"/>
      <c r="UT3" s="111"/>
      <c r="UU3" s="111"/>
      <c r="UV3" s="111"/>
      <c r="UW3" s="111"/>
      <c r="UX3" s="111"/>
      <c r="UY3" s="111"/>
      <c r="UZ3" s="111"/>
      <c r="VA3" s="111"/>
      <c r="VB3" s="111"/>
      <c r="VC3" s="111"/>
      <c r="VD3" s="111"/>
      <c r="VE3" s="111"/>
      <c r="VF3" s="111"/>
      <c r="VG3" s="111"/>
      <c r="VH3" s="111"/>
      <c r="VI3" s="111"/>
      <c r="VJ3" s="111"/>
      <c r="VK3" s="111"/>
      <c r="VL3" s="111"/>
      <c r="VM3" s="111"/>
      <c r="VN3" s="111"/>
      <c r="VO3" s="111"/>
      <c r="VP3" s="111"/>
      <c r="VQ3" s="111"/>
      <c r="VR3" s="111"/>
      <c r="VS3" s="111"/>
      <c r="VT3" s="111"/>
      <c r="VU3" s="111"/>
      <c r="VV3" s="111"/>
      <c r="VW3" s="111"/>
      <c r="VX3" s="111"/>
      <c r="VY3" s="111"/>
      <c r="VZ3" s="111"/>
      <c r="WA3" s="111"/>
      <c r="WB3" s="111"/>
      <c r="WC3" s="111"/>
      <c r="WD3" s="111"/>
      <c r="WE3" s="111"/>
      <c r="WF3" s="111"/>
      <c r="WG3" s="111"/>
      <c r="WH3" s="111"/>
      <c r="WI3" s="111"/>
      <c r="WJ3" s="111"/>
      <c r="WK3" s="111"/>
      <c r="WL3" s="111"/>
      <c r="WM3" s="111"/>
      <c r="WN3" s="111"/>
      <c r="WO3" s="111"/>
      <c r="WP3" s="111"/>
      <c r="WQ3" s="111"/>
      <c r="WR3" s="111"/>
      <c r="WS3" s="111"/>
      <c r="WT3" s="111"/>
      <c r="WU3" s="111"/>
      <c r="WV3" s="111"/>
      <c r="WW3" s="111"/>
      <c r="WX3" s="111"/>
      <c r="WY3" s="111"/>
      <c r="WZ3" s="111"/>
      <c r="XA3" s="111"/>
      <c r="XB3" s="111"/>
      <c r="XC3" s="111"/>
      <c r="XD3" s="111"/>
      <c r="XE3" s="111"/>
      <c r="XF3" s="111"/>
      <c r="XG3" s="111"/>
      <c r="XH3" s="111"/>
      <c r="XI3" s="111"/>
      <c r="XJ3" s="111"/>
      <c r="XK3" s="111"/>
      <c r="XL3" s="111"/>
      <c r="XM3" s="111"/>
      <c r="XN3" s="111"/>
      <c r="XO3" s="111"/>
      <c r="XP3" s="111"/>
      <c r="XQ3" s="111"/>
      <c r="XR3" s="111"/>
      <c r="XS3" s="111"/>
      <c r="XT3" s="111"/>
      <c r="XU3" s="111"/>
      <c r="XV3" s="111"/>
      <c r="XW3" s="111"/>
      <c r="XX3" s="111"/>
      <c r="XY3" s="111"/>
      <c r="XZ3" s="111"/>
      <c r="YA3" s="111"/>
      <c r="YB3" s="111"/>
      <c r="YC3" s="111"/>
      <c r="YD3" s="111"/>
      <c r="YE3" s="111"/>
      <c r="YF3" s="111"/>
      <c r="YG3" s="111"/>
      <c r="YH3" s="111"/>
      <c r="YI3" s="111"/>
      <c r="YJ3" s="111"/>
      <c r="YK3" s="111"/>
      <c r="YL3" s="111"/>
      <c r="YM3" s="111"/>
      <c r="YN3" s="111"/>
      <c r="YO3" s="111"/>
      <c r="YP3" s="111"/>
      <c r="YQ3" s="111"/>
      <c r="YR3" s="111"/>
      <c r="YS3" s="111"/>
      <c r="YT3" s="111"/>
      <c r="YU3" s="111"/>
      <c r="YV3" s="111"/>
      <c r="YW3" s="111"/>
      <c r="YX3" s="111"/>
      <c r="YY3" s="111"/>
      <c r="YZ3" s="111"/>
      <c r="ZA3" s="111"/>
      <c r="ZB3" s="111"/>
      <c r="ZC3" s="111"/>
      <c r="ZD3" s="111"/>
      <c r="ZE3" s="111"/>
      <c r="ZF3" s="111"/>
      <c r="ZG3" s="111"/>
      <c r="ZH3" s="111"/>
      <c r="ZI3" s="111"/>
      <c r="ZJ3" s="111"/>
      <c r="ZK3" s="111"/>
      <c r="ZL3" s="111"/>
      <c r="ZM3" s="111"/>
      <c r="ZN3" s="111"/>
      <c r="ZO3" s="111"/>
      <c r="ZP3" s="111"/>
      <c r="ZQ3" s="111"/>
      <c r="ZR3" s="111"/>
      <c r="ZS3" s="111"/>
      <c r="ZT3" s="111"/>
      <c r="ZU3" s="111"/>
      <c r="ZV3" s="111"/>
      <c r="ZW3" s="111"/>
      <c r="ZX3" s="111"/>
      <c r="ZY3" s="111"/>
      <c r="ZZ3" s="111"/>
      <c r="AAA3" s="111"/>
      <c r="AAB3" s="111"/>
      <c r="AAC3" s="111"/>
      <c r="AAD3" s="111"/>
      <c r="AAE3" s="111"/>
      <c r="AAF3" s="111"/>
      <c r="AAG3" s="111"/>
      <c r="AAH3" s="111"/>
      <c r="AAI3" s="111"/>
      <c r="AAJ3" s="111"/>
      <c r="AAK3" s="111"/>
      <c r="AAL3" s="111"/>
      <c r="AAM3" s="111"/>
      <c r="AAN3" s="111"/>
      <c r="AAO3" s="111"/>
      <c r="AAP3" s="111"/>
      <c r="AAQ3" s="111"/>
      <c r="AAR3" s="111"/>
      <c r="AAS3" s="111"/>
      <c r="AAT3" s="111"/>
      <c r="AAU3" s="111"/>
      <c r="AAV3" s="111"/>
      <c r="AAW3" s="111"/>
      <c r="AAX3" s="111"/>
      <c r="AAY3" s="111"/>
      <c r="AAZ3" s="111"/>
      <c r="ABA3" s="111"/>
      <c r="ABB3" s="111"/>
      <c r="ABC3" s="111"/>
      <c r="ABD3" s="111"/>
      <c r="ABE3" s="111"/>
      <c r="ABF3" s="111"/>
      <c r="ABG3" s="111"/>
      <c r="ABH3" s="111"/>
      <c r="ABI3" s="111"/>
      <c r="ABJ3" s="111"/>
      <c r="ABK3" s="111"/>
      <c r="ABL3" s="111"/>
      <c r="ABM3" s="111"/>
      <c r="ABN3" s="111"/>
      <c r="ABO3" s="111"/>
      <c r="ABP3" s="111"/>
      <c r="ABQ3" s="111"/>
      <c r="ABR3" s="111"/>
      <c r="ABS3" s="111"/>
      <c r="ABT3" s="111"/>
      <c r="ABU3" s="111"/>
      <c r="ABV3" s="111"/>
      <c r="ABW3" s="111"/>
      <c r="ABX3" s="111"/>
      <c r="ABY3" s="111"/>
      <c r="ABZ3" s="111"/>
      <c r="ACA3" s="111"/>
      <c r="ACB3" s="111"/>
      <c r="ACC3" s="111"/>
      <c r="ACD3" s="111"/>
      <c r="ACE3" s="111"/>
      <c r="ACF3" s="111"/>
      <c r="ACG3" s="111"/>
      <c r="ACH3" s="111"/>
      <c r="ACI3" s="111"/>
      <c r="ACJ3" s="111"/>
      <c r="ACK3" s="111"/>
      <c r="ACL3" s="111"/>
      <c r="ACM3" s="111"/>
      <c r="ACN3" s="111"/>
      <c r="ACO3" s="111"/>
      <c r="ACP3" s="111"/>
      <c r="ACQ3" s="111"/>
      <c r="ACR3" s="111"/>
      <c r="ACS3" s="111"/>
      <c r="ACT3" s="111"/>
      <c r="ACU3" s="111"/>
      <c r="ACV3" s="111"/>
      <c r="ACW3" s="111"/>
      <c r="ACX3" s="111"/>
      <c r="ACY3" s="111"/>
      <c r="ACZ3" s="111"/>
      <c r="ADA3" s="111"/>
      <c r="ADB3" s="111"/>
      <c r="ADC3" s="111"/>
      <c r="ADD3" s="111"/>
      <c r="ADE3" s="111"/>
      <c r="ADF3" s="111"/>
      <c r="ADG3" s="111"/>
      <c r="ADH3" s="111"/>
      <c r="ADI3" s="111"/>
      <c r="ADJ3" s="111"/>
      <c r="ADK3" s="111"/>
      <c r="ADL3" s="111"/>
      <c r="ADM3" s="111"/>
      <c r="ADN3" s="111"/>
      <c r="ADO3" s="111"/>
      <c r="ADP3" s="111"/>
      <c r="ADQ3" s="111"/>
      <c r="ADR3" s="111"/>
      <c r="ADS3" s="111"/>
      <c r="ADT3" s="111"/>
      <c r="ADU3" s="111"/>
      <c r="ADV3" s="111"/>
    </row>
    <row r="4" spans="1:802" s="110" customFormat="1"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  <c r="IR4" s="111"/>
      <c r="IS4" s="111"/>
      <c r="IT4" s="111"/>
      <c r="IU4" s="111"/>
      <c r="IV4" s="111"/>
      <c r="IW4" s="111"/>
      <c r="IX4" s="111"/>
      <c r="IY4" s="111"/>
      <c r="IZ4" s="111"/>
      <c r="JA4" s="111"/>
      <c r="JB4" s="111"/>
      <c r="JC4" s="111"/>
      <c r="JD4" s="111"/>
      <c r="JE4" s="111"/>
      <c r="JF4" s="111"/>
      <c r="JG4" s="111"/>
      <c r="JH4" s="111"/>
      <c r="JI4" s="111"/>
      <c r="JJ4" s="111"/>
      <c r="JK4" s="111"/>
      <c r="JL4" s="111"/>
      <c r="JM4" s="111"/>
      <c r="JN4" s="111"/>
      <c r="JO4" s="111"/>
      <c r="JP4" s="111"/>
      <c r="JQ4" s="111"/>
      <c r="JR4" s="111"/>
      <c r="JS4" s="111"/>
      <c r="JT4" s="111"/>
      <c r="JU4" s="111"/>
      <c r="JV4" s="111"/>
      <c r="JW4" s="111"/>
      <c r="JX4" s="111"/>
      <c r="JY4" s="111"/>
      <c r="JZ4" s="111"/>
      <c r="KA4" s="111"/>
      <c r="KB4" s="111"/>
      <c r="KC4" s="111"/>
      <c r="KD4" s="111"/>
      <c r="KE4" s="111"/>
      <c r="KF4" s="111"/>
      <c r="KG4" s="111"/>
      <c r="KH4" s="111"/>
      <c r="KI4" s="111"/>
      <c r="KJ4" s="111"/>
      <c r="KK4" s="111"/>
      <c r="KL4" s="111"/>
      <c r="KM4" s="111"/>
      <c r="KN4" s="111"/>
      <c r="KO4" s="111"/>
      <c r="KP4" s="111"/>
      <c r="KQ4" s="111"/>
      <c r="KR4" s="111"/>
      <c r="KS4" s="111"/>
      <c r="KT4" s="111"/>
      <c r="KU4" s="111"/>
      <c r="KV4" s="111"/>
      <c r="KW4" s="111"/>
      <c r="KX4" s="111"/>
      <c r="KY4" s="111"/>
      <c r="KZ4" s="111"/>
      <c r="LA4" s="111"/>
      <c r="LB4" s="111"/>
      <c r="LC4" s="111"/>
      <c r="LD4" s="111"/>
      <c r="LE4" s="111"/>
      <c r="LF4" s="111"/>
      <c r="LG4" s="111"/>
      <c r="LH4" s="111"/>
      <c r="LI4" s="111"/>
      <c r="LJ4" s="111"/>
      <c r="LK4" s="111"/>
      <c r="LL4" s="111"/>
      <c r="LM4" s="111"/>
      <c r="LN4" s="111"/>
      <c r="LO4" s="111"/>
      <c r="LP4" s="111"/>
      <c r="LQ4" s="111"/>
      <c r="LR4" s="111"/>
      <c r="LS4" s="111"/>
      <c r="LT4" s="111"/>
      <c r="LU4" s="111"/>
      <c r="LV4" s="111"/>
      <c r="LW4" s="111"/>
      <c r="LX4" s="111"/>
      <c r="LY4" s="111"/>
      <c r="LZ4" s="111"/>
      <c r="MA4" s="111"/>
      <c r="MB4" s="111"/>
      <c r="MC4" s="111"/>
      <c r="MD4" s="111"/>
      <c r="ME4" s="111"/>
      <c r="MF4" s="111"/>
      <c r="MG4" s="111"/>
      <c r="MH4" s="111"/>
      <c r="MI4" s="111"/>
      <c r="MJ4" s="111"/>
      <c r="MK4" s="111"/>
      <c r="ML4" s="111"/>
      <c r="MM4" s="111"/>
      <c r="MN4" s="111"/>
      <c r="MO4" s="111"/>
      <c r="MP4" s="111"/>
      <c r="MQ4" s="111"/>
      <c r="MR4" s="111"/>
      <c r="MS4" s="111"/>
      <c r="MT4" s="111"/>
      <c r="MU4" s="111"/>
      <c r="MV4" s="111"/>
      <c r="MW4" s="111"/>
      <c r="MX4" s="111"/>
      <c r="MY4" s="111"/>
      <c r="MZ4" s="111"/>
      <c r="NA4" s="111"/>
      <c r="NB4" s="111"/>
      <c r="NC4" s="111"/>
      <c r="ND4" s="111"/>
      <c r="NE4" s="111"/>
      <c r="NF4" s="111"/>
      <c r="NG4" s="111"/>
      <c r="NH4" s="111"/>
      <c r="NI4" s="111"/>
      <c r="NJ4" s="111"/>
      <c r="NK4" s="111"/>
      <c r="NL4" s="111"/>
      <c r="NM4" s="111"/>
      <c r="NN4" s="111"/>
      <c r="NO4" s="111"/>
      <c r="NP4" s="111"/>
      <c r="NQ4" s="111"/>
      <c r="NR4" s="111"/>
      <c r="NS4" s="111"/>
      <c r="NT4" s="111"/>
      <c r="NU4" s="111"/>
      <c r="NV4" s="111"/>
      <c r="NW4" s="111"/>
      <c r="NX4" s="111"/>
      <c r="NY4" s="111"/>
      <c r="NZ4" s="111"/>
      <c r="OA4" s="111"/>
      <c r="OB4" s="111"/>
      <c r="OC4" s="111"/>
      <c r="OD4" s="111"/>
      <c r="OE4" s="111"/>
      <c r="OF4" s="111"/>
      <c r="OG4" s="111"/>
      <c r="OH4" s="111"/>
      <c r="OI4" s="111"/>
      <c r="OJ4" s="111"/>
      <c r="OK4" s="111"/>
      <c r="OL4" s="111"/>
      <c r="OM4" s="111"/>
      <c r="ON4" s="111"/>
      <c r="OO4" s="111"/>
      <c r="OP4" s="111"/>
      <c r="OQ4" s="111"/>
      <c r="OR4" s="111"/>
      <c r="OS4" s="111"/>
      <c r="OT4" s="111"/>
      <c r="OU4" s="111"/>
      <c r="OV4" s="111"/>
      <c r="OW4" s="111"/>
      <c r="OX4" s="111"/>
      <c r="OY4" s="111"/>
      <c r="OZ4" s="111"/>
      <c r="PA4" s="111"/>
      <c r="PB4" s="111"/>
      <c r="PC4" s="111"/>
      <c r="PD4" s="111"/>
      <c r="PE4" s="111"/>
      <c r="PF4" s="111"/>
      <c r="PG4" s="111"/>
      <c r="PH4" s="111"/>
      <c r="PI4" s="111"/>
      <c r="PJ4" s="111"/>
      <c r="PK4" s="111"/>
      <c r="PL4" s="111"/>
      <c r="PM4" s="111"/>
      <c r="PN4" s="111"/>
      <c r="PO4" s="111"/>
      <c r="PP4" s="111"/>
      <c r="PQ4" s="111"/>
      <c r="PR4" s="111"/>
      <c r="PS4" s="111"/>
      <c r="PT4" s="111"/>
      <c r="PU4" s="111"/>
      <c r="PV4" s="111"/>
      <c r="PW4" s="111"/>
      <c r="PX4" s="111"/>
      <c r="PY4" s="111"/>
      <c r="PZ4" s="111"/>
      <c r="QA4" s="111"/>
      <c r="QB4" s="111"/>
      <c r="QC4" s="111"/>
      <c r="QD4" s="111"/>
      <c r="QE4" s="111"/>
      <c r="QF4" s="111"/>
      <c r="QG4" s="111"/>
      <c r="QH4" s="111"/>
      <c r="QI4" s="111"/>
      <c r="QJ4" s="111"/>
      <c r="QK4" s="111"/>
      <c r="QL4" s="111"/>
      <c r="QM4" s="111"/>
      <c r="QN4" s="111"/>
      <c r="QO4" s="111"/>
      <c r="QP4" s="111"/>
      <c r="QQ4" s="111"/>
      <c r="QR4" s="111"/>
      <c r="QS4" s="111"/>
      <c r="QT4" s="111"/>
      <c r="QU4" s="111"/>
      <c r="QV4" s="111"/>
      <c r="QW4" s="111"/>
      <c r="QX4" s="111"/>
      <c r="QY4" s="111"/>
      <c r="QZ4" s="111"/>
      <c r="RA4" s="111"/>
      <c r="RB4" s="111"/>
      <c r="RC4" s="111"/>
      <c r="RD4" s="111"/>
      <c r="RE4" s="111"/>
      <c r="RF4" s="111"/>
      <c r="RG4" s="111"/>
      <c r="RH4" s="111"/>
      <c r="RI4" s="111"/>
      <c r="RJ4" s="111"/>
      <c r="RK4" s="111"/>
      <c r="RL4" s="111"/>
      <c r="RM4" s="111"/>
      <c r="RN4" s="111"/>
      <c r="RO4" s="111"/>
      <c r="RP4" s="111"/>
      <c r="RQ4" s="111"/>
      <c r="RR4" s="111"/>
      <c r="RS4" s="111"/>
      <c r="RT4" s="111"/>
      <c r="RU4" s="111"/>
      <c r="RV4" s="111"/>
      <c r="RW4" s="111"/>
      <c r="RX4" s="111"/>
      <c r="RY4" s="111"/>
      <c r="RZ4" s="111"/>
      <c r="SA4" s="111"/>
      <c r="SB4" s="111"/>
      <c r="SC4" s="111"/>
      <c r="SD4" s="111"/>
      <c r="SE4" s="111"/>
      <c r="SF4" s="111"/>
      <c r="SG4" s="111"/>
      <c r="SH4" s="111"/>
      <c r="SI4" s="111"/>
      <c r="SJ4" s="111"/>
      <c r="SK4" s="111"/>
      <c r="SL4" s="111"/>
      <c r="SM4" s="111"/>
      <c r="SN4" s="111"/>
      <c r="SO4" s="111"/>
      <c r="SP4" s="111"/>
      <c r="SQ4" s="111"/>
      <c r="SR4" s="111"/>
      <c r="SS4" s="111"/>
      <c r="ST4" s="111"/>
      <c r="SU4" s="111"/>
      <c r="SV4" s="111"/>
      <c r="SW4" s="111"/>
      <c r="SX4" s="111"/>
      <c r="SY4" s="111"/>
      <c r="SZ4" s="111"/>
      <c r="TA4" s="111"/>
      <c r="TB4" s="111"/>
      <c r="TC4" s="111"/>
      <c r="TD4" s="111"/>
      <c r="TE4" s="111"/>
      <c r="TF4" s="111"/>
      <c r="TG4" s="111"/>
      <c r="TH4" s="111"/>
      <c r="TI4" s="111"/>
      <c r="TJ4" s="111"/>
      <c r="TK4" s="111"/>
      <c r="TL4" s="111"/>
      <c r="TM4" s="111"/>
      <c r="TN4" s="111"/>
      <c r="TO4" s="111"/>
      <c r="TP4" s="111"/>
      <c r="TQ4" s="111"/>
      <c r="TR4" s="111"/>
      <c r="TS4" s="111"/>
      <c r="TT4" s="111"/>
      <c r="TU4" s="111"/>
      <c r="TV4" s="111"/>
      <c r="TW4" s="111"/>
      <c r="TX4" s="111"/>
      <c r="TY4" s="111"/>
      <c r="TZ4" s="111"/>
      <c r="UA4" s="111"/>
      <c r="UB4" s="111"/>
      <c r="UC4" s="111"/>
      <c r="UD4" s="111"/>
      <c r="UE4" s="111"/>
      <c r="UF4" s="111"/>
      <c r="UG4" s="111"/>
      <c r="UH4" s="111"/>
      <c r="UI4" s="111"/>
      <c r="UJ4" s="111"/>
      <c r="UK4" s="111"/>
      <c r="UL4" s="111"/>
      <c r="UM4" s="111"/>
      <c r="UN4" s="111"/>
      <c r="UO4" s="111"/>
      <c r="UP4" s="111"/>
      <c r="UQ4" s="111"/>
      <c r="UR4" s="111"/>
      <c r="US4" s="111"/>
      <c r="UT4" s="111"/>
      <c r="UU4" s="111"/>
      <c r="UV4" s="111"/>
      <c r="UW4" s="111"/>
      <c r="UX4" s="111"/>
      <c r="UY4" s="111"/>
      <c r="UZ4" s="111"/>
      <c r="VA4" s="111"/>
      <c r="VB4" s="111"/>
      <c r="VC4" s="111"/>
      <c r="VD4" s="111"/>
      <c r="VE4" s="111"/>
      <c r="VF4" s="111"/>
      <c r="VG4" s="111"/>
      <c r="VH4" s="111"/>
      <c r="VI4" s="111"/>
      <c r="VJ4" s="111"/>
      <c r="VK4" s="111"/>
      <c r="VL4" s="111"/>
      <c r="VM4" s="111"/>
      <c r="VN4" s="111"/>
      <c r="VO4" s="111"/>
      <c r="VP4" s="111"/>
      <c r="VQ4" s="111"/>
      <c r="VR4" s="111"/>
      <c r="VS4" s="111"/>
      <c r="VT4" s="111"/>
      <c r="VU4" s="111"/>
      <c r="VV4" s="111"/>
      <c r="VW4" s="111"/>
      <c r="VX4" s="111"/>
      <c r="VY4" s="111"/>
      <c r="VZ4" s="111"/>
      <c r="WA4" s="111"/>
      <c r="WB4" s="111"/>
      <c r="WC4" s="111"/>
      <c r="WD4" s="111"/>
      <c r="WE4" s="111"/>
      <c r="WF4" s="111"/>
      <c r="WG4" s="111"/>
      <c r="WH4" s="111"/>
      <c r="WI4" s="111"/>
      <c r="WJ4" s="111"/>
      <c r="WK4" s="111"/>
      <c r="WL4" s="111"/>
      <c r="WM4" s="111"/>
      <c r="WN4" s="111"/>
      <c r="WO4" s="111"/>
      <c r="WP4" s="111"/>
      <c r="WQ4" s="111"/>
      <c r="WR4" s="111"/>
      <c r="WS4" s="111"/>
      <c r="WT4" s="111"/>
      <c r="WU4" s="111"/>
      <c r="WV4" s="111"/>
      <c r="WW4" s="111"/>
      <c r="WX4" s="111"/>
      <c r="WY4" s="111"/>
      <c r="WZ4" s="111"/>
      <c r="XA4" s="111"/>
      <c r="XB4" s="111"/>
      <c r="XC4" s="111"/>
      <c r="XD4" s="111"/>
      <c r="XE4" s="111"/>
      <c r="XF4" s="111"/>
      <c r="XG4" s="111"/>
      <c r="XH4" s="111"/>
      <c r="XI4" s="111"/>
      <c r="XJ4" s="111"/>
      <c r="XK4" s="111"/>
      <c r="XL4" s="111"/>
      <c r="XM4" s="111"/>
      <c r="XN4" s="111"/>
      <c r="XO4" s="111"/>
      <c r="XP4" s="111"/>
      <c r="XQ4" s="111"/>
      <c r="XR4" s="111"/>
      <c r="XS4" s="111"/>
      <c r="XT4" s="111"/>
      <c r="XU4" s="111"/>
      <c r="XV4" s="111"/>
      <c r="XW4" s="111"/>
      <c r="XX4" s="111"/>
      <c r="XY4" s="111"/>
      <c r="XZ4" s="111"/>
      <c r="YA4" s="111"/>
      <c r="YB4" s="111"/>
      <c r="YC4" s="111"/>
      <c r="YD4" s="111"/>
      <c r="YE4" s="111"/>
      <c r="YF4" s="111"/>
      <c r="YG4" s="111"/>
      <c r="YH4" s="111"/>
      <c r="YI4" s="111"/>
      <c r="YJ4" s="111"/>
      <c r="YK4" s="111"/>
      <c r="YL4" s="111"/>
      <c r="YM4" s="111"/>
      <c r="YN4" s="111"/>
      <c r="YO4" s="111"/>
      <c r="YP4" s="111"/>
      <c r="YQ4" s="111"/>
      <c r="YR4" s="111"/>
      <c r="YS4" s="111"/>
      <c r="YT4" s="111"/>
      <c r="YU4" s="111"/>
      <c r="YV4" s="111"/>
      <c r="YW4" s="111"/>
      <c r="YX4" s="111"/>
      <c r="YY4" s="111"/>
      <c r="YZ4" s="111"/>
      <c r="ZA4" s="111"/>
      <c r="ZB4" s="111"/>
      <c r="ZC4" s="111"/>
      <c r="ZD4" s="111"/>
      <c r="ZE4" s="111"/>
      <c r="ZF4" s="111"/>
      <c r="ZG4" s="111"/>
      <c r="ZH4" s="111"/>
      <c r="ZI4" s="111"/>
      <c r="ZJ4" s="111"/>
      <c r="ZK4" s="111"/>
      <c r="ZL4" s="111"/>
      <c r="ZM4" s="111"/>
      <c r="ZN4" s="111"/>
      <c r="ZO4" s="111"/>
      <c r="ZP4" s="111"/>
      <c r="ZQ4" s="111"/>
      <c r="ZR4" s="111"/>
      <c r="ZS4" s="111"/>
      <c r="ZT4" s="111"/>
      <c r="ZU4" s="111"/>
      <c r="ZV4" s="111"/>
      <c r="ZW4" s="111"/>
      <c r="ZX4" s="111"/>
      <c r="ZY4" s="111"/>
      <c r="ZZ4" s="111"/>
      <c r="AAA4" s="111"/>
      <c r="AAB4" s="111"/>
      <c r="AAC4" s="111"/>
      <c r="AAD4" s="111"/>
      <c r="AAE4" s="111"/>
      <c r="AAF4" s="111"/>
      <c r="AAG4" s="111"/>
      <c r="AAH4" s="111"/>
      <c r="AAI4" s="111"/>
      <c r="AAJ4" s="111"/>
      <c r="AAK4" s="111"/>
      <c r="AAL4" s="111"/>
      <c r="AAM4" s="111"/>
      <c r="AAN4" s="111"/>
      <c r="AAO4" s="111"/>
      <c r="AAP4" s="111"/>
      <c r="AAQ4" s="111"/>
      <c r="AAR4" s="111"/>
      <c r="AAS4" s="111"/>
      <c r="AAT4" s="111"/>
      <c r="AAU4" s="111"/>
      <c r="AAV4" s="111"/>
      <c r="AAW4" s="111"/>
      <c r="AAX4" s="111"/>
      <c r="AAY4" s="111"/>
      <c r="AAZ4" s="111"/>
      <c r="ABA4" s="111"/>
      <c r="ABB4" s="111"/>
      <c r="ABC4" s="111"/>
      <c r="ABD4" s="111"/>
      <c r="ABE4" s="111"/>
      <c r="ABF4" s="111"/>
      <c r="ABG4" s="111"/>
      <c r="ABH4" s="111"/>
      <c r="ABI4" s="111"/>
      <c r="ABJ4" s="111"/>
      <c r="ABK4" s="111"/>
      <c r="ABL4" s="111"/>
      <c r="ABM4" s="111"/>
      <c r="ABN4" s="111"/>
      <c r="ABO4" s="111"/>
      <c r="ABP4" s="111"/>
      <c r="ABQ4" s="111"/>
      <c r="ABR4" s="111"/>
      <c r="ABS4" s="111"/>
      <c r="ABT4" s="111"/>
      <c r="ABU4" s="111"/>
      <c r="ABV4" s="111"/>
      <c r="ABW4" s="111"/>
      <c r="ABX4" s="111"/>
      <c r="ABY4" s="111"/>
      <c r="ABZ4" s="111"/>
      <c r="ACA4" s="111"/>
      <c r="ACB4" s="111"/>
      <c r="ACC4" s="111"/>
      <c r="ACD4" s="111"/>
      <c r="ACE4" s="111"/>
      <c r="ACF4" s="111"/>
      <c r="ACG4" s="111"/>
      <c r="ACH4" s="111"/>
      <c r="ACI4" s="111"/>
      <c r="ACJ4" s="111"/>
      <c r="ACK4" s="111"/>
      <c r="ACL4" s="111"/>
      <c r="ACM4" s="111"/>
      <c r="ACN4" s="111"/>
      <c r="ACO4" s="111"/>
      <c r="ACP4" s="111"/>
      <c r="ACQ4" s="111"/>
      <c r="ACR4" s="111"/>
      <c r="ACS4" s="111"/>
      <c r="ACT4" s="111"/>
      <c r="ACU4" s="111"/>
      <c r="ACV4" s="111"/>
      <c r="ACW4" s="111"/>
      <c r="ACX4" s="111"/>
      <c r="ACY4" s="111"/>
      <c r="ACZ4" s="111"/>
      <c r="ADA4" s="111"/>
      <c r="ADB4" s="111"/>
      <c r="ADC4" s="111"/>
      <c r="ADD4" s="111"/>
      <c r="ADE4" s="111"/>
      <c r="ADF4" s="111"/>
      <c r="ADG4" s="111"/>
      <c r="ADH4" s="111"/>
      <c r="ADI4" s="111"/>
      <c r="ADJ4" s="111"/>
      <c r="ADK4" s="111"/>
      <c r="ADL4" s="111"/>
      <c r="ADM4" s="111"/>
      <c r="ADN4" s="111"/>
      <c r="ADO4" s="111"/>
      <c r="ADP4" s="111"/>
      <c r="ADQ4" s="111"/>
      <c r="ADR4" s="111"/>
      <c r="ADS4" s="111"/>
      <c r="ADT4" s="111"/>
      <c r="ADU4" s="111"/>
      <c r="ADV4" s="111"/>
    </row>
    <row r="5" spans="1:802" s="110" customFormat="1" ht="12.75" customHeight="1">
      <c r="B5" s="217" t="s">
        <v>105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  <c r="IU5" s="111"/>
      <c r="IV5" s="111"/>
      <c r="IW5" s="111"/>
      <c r="IX5" s="111"/>
      <c r="IY5" s="111"/>
      <c r="IZ5" s="111"/>
      <c r="JA5" s="111"/>
      <c r="JB5" s="111"/>
      <c r="JC5" s="111"/>
      <c r="JD5" s="111"/>
      <c r="JE5" s="111"/>
      <c r="JF5" s="111"/>
      <c r="JG5" s="111"/>
      <c r="JH5" s="111"/>
      <c r="JI5" s="111"/>
      <c r="JJ5" s="111"/>
      <c r="JK5" s="111"/>
      <c r="JL5" s="111"/>
      <c r="JM5" s="111"/>
      <c r="JN5" s="111"/>
      <c r="JO5" s="111"/>
      <c r="JP5" s="111"/>
      <c r="JQ5" s="111"/>
      <c r="JR5" s="111"/>
      <c r="JS5" s="111"/>
      <c r="JT5" s="111"/>
      <c r="JU5" s="111"/>
      <c r="JV5" s="111"/>
      <c r="JW5" s="111"/>
      <c r="JX5" s="111"/>
      <c r="JY5" s="111"/>
      <c r="JZ5" s="111"/>
      <c r="KA5" s="111"/>
      <c r="KB5" s="111"/>
      <c r="KC5" s="111"/>
      <c r="KD5" s="111"/>
      <c r="KE5" s="111"/>
      <c r="KF5" s="111"/>
      <c r="KG5" s="111"/>
      <c r="KH5" s="111"/>
      <c r="KI5" s="111"/>
      <c r="KJ5" s="111"/>
      <c r="KK5" s="111"/>
      <c r="KL5" s="111"/>
      <c r="KM5" s="111"/>
      <c r="KN5" s="111"/>
      <c r="KO5" s="111"/>
      <c r="KP5" s="111"/>
      <c r="KQ5" s="111"/>
      <c r="KR5" s="111"/>
      <c r="KS5" s="111"/>
      <c r="KT5" s="111"/>
      <c r="KU5" s="111"/>
      <c r="KV5" s="111"/>
      <c r="KW5" s="111"/>
      <c r="KX5" s="111"/>
      <c r="KY5" s="111"/>
      <c r="KZ5" s="111"/>
      <c r="LA5" s="111"/>
      <c r="LB5" s="111"/>
      <c r="LC5" s="111"/>
      <c r="LD5" s="111"/>
      <c r="LE5" s="111"/>
      <c r="LF5" s="111"/>
      <c r="LG5" s="111"/>
      <c r="LH5" s="111"/>
      <c r="LI5" s="111"/>
      <c r="LJ5" s="111"/>
      <c r="LK5" s="111"/>
      <c r="LL5" s="111"/>
      <c r="LM5" s="111"/>
      <c r="LN5" s="111"/>
      <c r="LO5" s="111"/>
      <c r="LP5" s="111"/>
      <c r="LQ5" s="111"/>
      <c r="LR5" s="111"/>
      <c r="LS5" s="111"/>
      <c r="LT5" s="111"/>
      <c r="LU5" s="111"/>
      <c r="LV5" s="111"/>
      <c r="LW5" s="111"/>
      <c r="LX5" s="111"/>
      <c r="LY5" s="111"/>
      <c r="LZ5" s="111"/>
      <c r="MA5" s="111"/>
      <c r="MB5" s="111"/>
      <c r="MC5" s="111"/>
      <c r="MD5" s="111"/>
      <c r="ME5" s="111"/>
      <c r="MF5" s="111"/>
      <c r="MG5" s="111"/>
      <c r="MH5" s="111"/>
      <c r="MI5" s="111"/>
      <c r="MJ5" s="111"/>
      <c r="MK5" s="111"/>
      <c r="ML5" s="111"/>
      <c r="MM5" s="111"/>
      <c r="MN5" s="111"/>
      <c r="MO5" s="111"/>
      <c r="MP5" s="111"/>
      <c r="MQ5" s="111"/>
      <c r="MR5" s="111"/>
      <c r="MS5" s="111"/>
      <c r="MT5" s="111"/>
      <c r="MU5" s="111"/>
      <c r="MV5" s="111"/>
      <c r="MW5" s="111"/>
      <c r="MX5" s="111"/>
      <c r="MY5" s="111"/>
      <c r="MZ5" s="111"/>
      <c r="NA5" s="111"/>
      <c r="NB5" s="111"/>
      <c r="NC5" s="111"/>
      <c r="ND5" s="111"/>
      <c r="NE5" s="111"/>
      <c r="NF5" s="111"/>
      <c r="NG5" s="111"/>
      <c r="NH5" s="111"/>
      <c r="NI5" s="111"/>
      <c r="NJ5" s="111"/>
      <c r="NK5" s="111"/>
      <c r="NL5" s="111"/>
      <c r="NM5" s="111"/>
      <c r="NN5" s="111"/>
      <c r="NO5" s="111"/>
      <c r="NP5" s="111"/>
      <c r="NQ5" s="111"/>
      <c r="NR5" s="111"/>
      <c r="NS5" s="111"/>
      <c r="NT5" s="111"/>
      <c r="NU5" s="111"/>
      <c r="NV5" s="111"/>
      <c r="NW5" s="111"/>
      <c r="NX5" s="111"/>
      <c r="NY5" s="111"/>
      <c r="NZ5" s="111"/>
      <c r="OA5" s="111"/>
      <c r="OB5" s="111"/>
      <c r="OC5" s="111"/>
      <c r="OD5" s="111"/>
      <c r="OE5" s="111"/>
      <c r="OF5" s="111"/>
      <c r="OG5" s="111"/>
      <c r="OH5" s="111"/>
      <c r="OI5" s="111"/>
      <c r="OJ5" s="111"/>
      <c r="OK5" s="111"/>
      <c r="OL5" s="111"/>
      <c r="OM5" s="111"/>
      <c r="ON5" s="111"/>
      <c r="OO5" s="111"/>
      <c r="OP5" s="111"/>
      <c r="OQ5" s="111"/>
      <c r="OR5" s="111"/>
      <c r="OS5" s="111"/>
      <c r="OT5" s="111"/>
      <c r="OU5" s="111"/>
      <c r="OV5" s="111"/>
      <c r="OW5" s="111"/>
      <c r="OX5" s="111"/>
      <c r="OY5" s="111"/>
      <c r="OZ5" s="111"/>
      <c r="PA5" s="111"/>
      <c r="PB5" s="111"/>
      <c r="PC5" s="111"/>
      <c r="PD5" s="111"/>
      <c r="PE5" s="111"/>
      <c r="PF5" s="111"/>
      <c r="PG5" s="111"/>
      <c r="PH5" s="111"/>
      <c r="PI5" s="111"/>
      <c r="PJ5" s="111"/>
      <c r="PK5" s="111"/>
      <c r="PL5" s="111"/>
      <c r="PM5" s="111"/>
      <c r="PN5" s="111"/>
      <c r="PO5" s="111"/>
      <c r="PP5" s="111"/>
      <c r="PQ5" s="111"/>
      <c r="PR5" s="111"/>
      <c r="PS5" s="111"/>
      <c r="PT5" s="111"/>
      <c r="PU5" s="111"/>
      <c r="PV5" s="111"/>
      <c r="PW5" s="111"/>
      <c r="PX5" s="111"/>
      <c r="PY5" s="111"/>
      <c r="PZ5" s="111"/>
      <c r="QA5" s="111"/>
      <c r="QB5" s="111"/>
      <c r="QC5" s="111"/>
      <c r="QD5" s="111"/>
      <c r="QE5" s="111"/>
      <c r="QF5" s="111"/>
      <c r="QG5" s="111"/>
      <c r="QH5" s="111"/>
      <c r="QI5" s="111"/>
      <c r="QJ5" s="111"/>
      <c r="QK5" s="111"/>
      <c r="QL5" s="111"/>
      <c r="QM5" s="111"/>
      <c r="QN5" s="111"/>
      <c r="QO5" s="111"/>
      <c r="QP5" s="111"/>
      <c r="QQ5" s="111"/>
      <c r="QR5" s="111"/>
      <c r="QS5" s="111"/>
      <c r="QT5" s="111"/>
      <c r="QU5" s="111"/>
      <c r="QV5" s="111"/>
      <c r="QW5" s="111"/>
      <c r="QX5" s="111"/>
      <c r="QY5" s="111"/>
      <c r="QZ5" s="111"/>
      <c r="RA5" s="111"/>
      <c r="RB5" s="111"/>
      <c r="RC5" s="111"/>
      <c r="RD5" s="111"/>
      <c r="RE5" s="111"/>
      <c r="RF5" s="111"/>
      <c r="RG5" s="111"/>
      <c r="RH5" s="111"/>
      <c r="RI5" s="111"/>
      <c r="RJ5" s="111"/>
      <c r="RK5" s="111"/>
      <c r="RL5" s="111"/>
      <c r="RM5" s="111"/>
      <c r="RN5" s="111"/>
      <c r="RO5" s="111"/>
      <c r="RP5" s="111"/>
      <c r="RQ5" s="111"/>
      <c r="RR5" s="111"/>
      <c r="RS5" s="111"/>
      <c r="RT5" s="111"/>
      <c r="RU5" s="111"/>
      <c r="RV5" s="111"/>
      <c r="RW5" s="111"/>
      <c r="RX5" s="111"/>
      <c r="RY5" s="111"/>
      <c r="RZ5" s="111"/>
      <c r="SA5" s="111"/>
      <c r="SB5" s="111"/>
      <c r="SC5" s="111"/>
      <c r="SD5" s="111"/>
      <c r="SE5" s="111"/>
      <c r="SF5" s="111"/>
      <c r="SG5" s="111"/>
      <c r="SH5" s="111"/>
      <c r="SI5" s="111"/>
      <c r="SJ5" s="111"/>
      <c r="SK5" s="111"/>
      <c r="SL5" s="111"/>
      <c r="SM5" s="111"/>
      <c r="SN5" s="111"/>
      <c r="SO5" s="111"/>
      <c r="SP5" s="111"/>
      <c r="SQ5" s="111"/>
      <c r="SR5" s="111"/>
      <c r="SS5" s="111"/>
      <c r="ST5" s="111"/>
      <c r="SU5" s="111"/>
      <c r="SV5" s="111"/>
      <c r="SW5" s="111"/>
      <c r="SX5" s="111"/>
      <c r="SY5" s="111"/>
      <c r="SZ5" s="111"/>
      <c r="TA5" s="111"/>
      <c r="TB5" s="111"/>
      <c r="TC5" s="111"/>
      <c r="TD5" s="111"/>
      <c r="TE5" s="111"/>
      <c r="TF5" s="111"/>
      <c r="TG5" s="111"/>
      <c r="TH5" s="111"/>
      <c r="TI5" s="111"/>
      <c r="TJ5" s="111"/>
      <c r="TK5" s="111"/>
      <c r="TL5" s="111"/>
      <c r="TM5" s="111"/>
      <c r="TN5" s="111"/>
      <c r="TO5" s="111"/>
      <c r="TP5" s="111"/>
      <c r="TQ5" s="111"/>
      <c r="TR5" s="111"/>
      <c r="TS5" s="111"/>
      <c r="TT5" s="111"/>
      <c r="TU5" s="111"/>
      <c r="TV5" s="111"/>
      <c r="TW5" s="111"/>
      <c r="TX5" s="111"/>
      <c r="TY5" s="111"/>
      <c r="TZ5" s="111"/>
      <c r="UA5" s="111"/>
      <c r="UB5" s="111"/>
      <c r="UC5" s="111"/>
      <c r="UD5" s="111"/>
      <c r="UE5" s="111"/>
      <c r="UF5" s="111"/>
      <c r="UG5" s="111"/>
      <c r="UH5" s="111"/>
      <c r="UI5" s="111"/>
      <c r="UJ5" s="111"/>
      <c r="UK5" s="111"/>
      <c r="UL5" s="111"/>
      <c r="UM5" s="111"/>
      <c r="UN5" s="111"/>
      <c r="UO5" s="111"/>
      <c r="UP5" s="111"/>
      <c r="UQ5" s="111"/>
      <c r="UR5" s="111"/>
      <c r="US5" s="111"/>
      <c r="UT5" s="111"/>
      <c r="UU5" s="111"/>
      <c r="UV5" s="111"/>
      <c r="UW5" s="111"/>
      <c r="UX5" s="111"/>
      <c r="UY5" s="111"/>
      <c r="UZ5" s="111"/>
      <c r="VA5" s="111"/>
      <c r="VB5" s="111"/>
      <c r="VC5" s="111"/>
      <c r="VD5" s="111"/>
      <c r="VE5" s="111"/>
      <c r="VF5" s="111"/>
      <c r="VG5" s="111"/>
      <c r="VH5" s="111"/>
      <c r="VI5" s="111"/>
      <c r="VJ5" s="111"/>
      <c r="VK5" s="111"/>
      <c r="VL5" s="111"/>
      <c r="VM5" s="111"/>
      <c r="VN5" s="111"/>
      <c r="VO5" s="111"/>
      <c r="VP5" s="111"/>
      <c r="VQ5" s="111"/>
      <c r="VR5" s="111"/>
      <c r="VS5" s="111"/>
      <c r="VT5" s="111"/>
      <c r="VU5" s="111"/>
      <c r="VV5" s="111"/>
      <c r="VW5" s="111"/>
      <c r="VX5" s="111"/>
      <c r="VY5" s="111"/>
      <c r="VZ5" s="111"/>
      <c r="WA5" s="111"/>
      <c r="WB5" s="111"/>
      <c r="WC5" s="111"/>
      <c r="WD5" s="111"/>
      <c r="WE5" s="111"/>
      <c r="WF5" s="111"/>
      <c r="WG5" s="111"/>
      <c r="WH5" s="111"/>
      <c r="WI5" s="111"/>
      <c r="WJ5" s="111"/>
      <c r="WK5" s="111"/>
      <c r="WL5" s="111"/>
      <c r="WM5" s="111"/>
      <c r="WN5" s="111"/>
      <c r="WO5" s="111"/>
      <c r="WP5" s="111"/>
      <c r="WQ5" s="111"/>
      <c r="WR5" s="111"/>
      <c r="WS5" s="111"/>
      <c r="WT5" s="111"/>
      <c r="WU5" s="111"/>
      <c r="WV5" s="111"/>
      <c r="WW5" s="111"/>
      <c r="WX5" s="111"/>
      <c r="WY5" s="111"/>
      <c r="WZ5" s="111"/>
      <c r="XA5" s="111"/>
      <c r="XB5" s="111"/>
      <c r="XC5" s="111"/>
      <c r="XD5" s="111"/>
      <c r="XE5" s="111"/>
      <c r="XF5" s="111"/>
      <c r="XG5" s="111"/>
      <c r="XH5" s="111"/>
      <c r="XI5" s="111"/>
      <c r="XJ5" s="111"/>
      <c r="XK5" s="111"/>
      <c r="XL5" s="111"/>
      <c r="XM5" s="111"/>
      <c r="XN5" s="111"/>
      <c r="XO5" s="111"/>
      <c r="XP5" s="111"/>
      <c r="XQ5" s="111"/>
      <c r="XR5" s="111"/>
      <c r="XS5" s="111"/>
      <c r="XT5" s="111"/>
      <c r="XU5" s="111"/>
      <c r="XV5" s="111"/>
      <c r="XW5" s="111"/>
      <c r="XX5" s="111"/>
      <c r="XY5" s="111"/>
      <c r="XZ5" s="111"/>
      <c r="YA5" s="111"/>
      <c r="YB5" s="111"/>
      <c r="YC5" s="111"/>
      <c r="YD5" s="111"/>
      <c r="YE5" s="111"/>
      <c r="YF5" s="111"/>
      <c r="YG5" s="111"/>
      <c r="YH5" s="111"/>
      <c r="YI5" s="111"/>
      <c r="YJ5" s="111"/>
      <c r="YK5" s="111"/>
      <c r="YL5" s="111"/>
      <c r="YM5" s="111"/>
      <c r="YN5" s="111"/>
      <c r="YO5" s="111"/>
      <c r="YP5" s="111"/>
      <c r="YQ5" s="111"/>
      <c r="YR5" s="111"/>
      <c r="YS5" s="111"/>
      <c r="YT5" s="111"/>
      <c r="YU5" s="111"/>
      <c r="YV5" s="111"/>
      <c r="YW5" s="111"/>
      <c r="YX5" s="111"/>
      <c r="YY5" s="111"/>
      <c r="YZ5" s="111"/>
      <c r="ZA5" s="111"/>
      <c r="ZB5" s="111"/>
      <c r="ZC5" s="111"/>
      <c r="ZD5" s="111"/>
      <c r="ZE5" s="111"/>
      <c r="ZF5" s="111"/>
      <c r="ZG5" s="111"/>
      <c r="ZH5" s="111"/>
      <c r="ZI5" s="111"/>
      <c r="ZJ5" s="111"/>
      <c r="ZK5" s="111"/>
      <c r="ZL5" s="111"/>
      <c r="ZM5" s="111"/>
      <c r="ZN5" s="111"/>
      <c r="ZO5" s="111"/>
      <c r="ZP5" s="111"/>
      <c r="ZQ5" s="111"/>
      <c r="ZR5" s="111"/>
      <c r="ZS5" s="111"/>
      <c r="ZT5" s="111"/>
      <c r="ZU5" s="111"/>
      <c r="ZV5" s="111"/>
      <c r="ZW5" s="111"/>
      <c r="ZX5" s="111"/>
      <c r="ZY5" s="111"/>
      <c r="ZZ5" s="111"/>
      <c r="AAA5" s="111"/>
      <c r="AAB5" s="111"/>
      <c r="AAC5" s="111"/>
      <c r="AAD5" s="111"/>
      <c r="AAE5" s="111"/>
      <c r="AAF5" s="111"/>
      <c r="AAG5" s="111"/>
      <c r="AAH5" s="111"/>
      <c r="AAI5" s="111"/>
      <c r="AAJ5" s="111"/>
      <c r="AAK5" s="111"/>
      <c r="AAL5" s="111"/>
      <c r="AAM5" s="111"/>
      <c r="AAN5" s="111"/>
      <c r="AAO5" s="111"/>
      <c r="AAP5" s="111"/>
      <c r="AAQ5" s="111"/>
      <c r="AAR5" s="111"/>
      <c r="AAS5" s="111"/>
      <c r="AAT5" s="111"/>
      <c r="AAU5" s="111"/>
      <c r="AAV5" s="111"/>
      <c r="AAW5" s="111"/>
      <c r="AAX5" s="111"/>
      <c r="AAY5" s="111"/>
      <c r="AAZ5" s="111"/>
      <c r="ABA5" s="111"/>
      <c r="ABB5" s="111"/>
      <c r="ABC5" s="111"/>
      <c r="ABD5" s="111"/>
      <c r="ABE5" s="111"/>
      <c r="ABF5" s="111"/>
      <c r="ABG5" s="111"/>
      <c r="ABH5" s="111"/>
      <c r="ABI5" s="111"/>
      <c r="ABJ5" s="111"/>
      <c r="ABK5" s="111"/>
      <c r="ABL5" s="111"/>
      <c r="ABM5" s="111"/>
      <c r="ABN5" s="111"/>
      <c r="ABO5" s="111"/>
      <c r="ABP5" s="111"/>
      <c r="ABQ5" s="111"/>
      <c r="ABR5" s="111"/>
      <c r="ABS5" s="111"/>
      <c r="ABT5" s="111"/>
      <c r="ABU5" s="111"/>
      <c r="ABV5" s="111"/>
      <c r="ABW5" s="111"/>
      <c r="ABX5" s="111"/>
      <c r="ABY5" s="111"/>
      <c r="ABZ5" s="111"/>
      <c r="ACA5" s="111"/>
      <c r="ACB5" s="111"/>
      <c r="ACC5" s="111"/>
      <c r="ACD5" s="111"/>
      <c r="ACE5" s="111"/>
      <c r="ACF5" s="111"/>
      <c r="ACG5" s="111"/>
      <c r="ACH5" s="111"/>
      <c r="ACI5" s="111"/>
      <c r="ACJ5" s="111"/>
      <c r="ACK5" s="111"/>
      <c r="ACL5" s="111"/>
      <c r="ACM5" s="111"/>
      <c r="ACN5" s="111"/>
      <c r="ACO5" s="111"/>
      <c r="ACP5" s="111"/>
      <c r="ACQ5" s="111"/>
      <c r="ACR5" s="111"/>
      <c r="ACS5" s="111"/>
      <c r="ACT5" s="111"/>
      <c r="ACU5" s="111"/>
      <c r="ACV5" s="111"/>
      <c r="ACW5" s="111"/>
      <c r="ACX5" s="111"/>
      <c r="ACY5" s="111"/>
      <c r="ACZ5" s="111"/>
      <c r="ADA5" s="111"/>
      <c r="ADB5" s="111"/>
      <c r="ADC5" s="111"/>
      <c r="ADD5" s="111"/>
      <c r="ADE5" s="111"/>
      <c r="ADF5" s="111"/>
      <c r="ADG5" s="111"/>
      <c r="ADH5" s="111"/>
      <c r="ADI5" s="111"/>
      <c r="ADJ5" s="111"/>
      <c r="ADK5" s="111"/>
      <c r="ADL5" s="111"/>
      <c r="ADM5" s="111"/>
      <c r="ADN5" s="111"/>
      <c r="ADO5" s="111"/>
      <c r="ADP5" s="111"/>
      <c r="ADQ5" s="111"/>
      <c r="ADR5" s="111"/>
      <c r="ADS5" s="111"/>
      <c r="ADT5" s="111"/>
      <c r="ADU5" s="111"/>
      <c r="ADV5" s="111"/>
    </row>
    <row r="6" spans="1:802" s="110" customFormat="1" ht="14.25" customHeight="1"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1"/>
      <c r="QR6" s="111"/>
      <c r="QS6" s="111"/>
      <c r="QT6" s="111"/>
      <c r="QU6" s="111"/>
      <c r="QV6" s="111"/>
      <c r="QW6" s="111"/>
      <c r="QX6" s="111"/>
      <c r="QY6" s="111"/>
      <c r="QZ6" s="111"/>
      <c r="RA6" s="111"/>
      <c r="RB6" s="111"/>
      <c r="RC6" s="111"/>
      <c r="RD6" s="111"/>
      <c r="RE6" s="111"/>
      <c r="RF6" s="111"/>
      <c r="RG6" s="111"/>
      <c r="RH6" s="111"/>
      <c r="RI6" s="111"/>
      <c r="RJ6" s="111"/>
      <c r="RK6" s="111"/>
      <c r="RL6" s="111"/>
      <c r="RM6" s="111"/>
      <c r="RN6" s="111"/>
      <c r="RO6" s="111"/>
      <c r="RP6" s="111"/>
      <c r="RQ6" s="111"/>
      <c r="RR6" s="111"/>
      <c r="RS6" s="111"/>
      <c r="RT6" s="111"/>
      <c r="RU6" s="111"/>
      <c r="RV6" s="111"/>
      <c r="RW6" s="111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111"/>
      <c r="TO6" s="111"/>
      <c r="TP6" s="111"/>
      <c r="TQ6" s="111"/>
      <c r="TR6" s="111"/>
      <c r="TS6" s="111"/>
      <c r="TT6" s="111"/>
      <c r="TU6" s="111"/>
      <c r="TV6" s="111"/>
      <c r="TW6" s="111"/>
      <c r="TX6" s="111"/>
      <c r="TY6" s="111"/>
      <c r="TZ6" s="111"/>
      <c r="UA6" s="111"/>
      <c r="UB6" s="111"/>
      <c r="UC6" s="111"/>
      <c r="UD6" s="111"/>
      <c r="UE6" s="111"/>
      <c r="UF6" s="111"/>
      <c r="UG6" s="111"/>
      <c r="UH6" s="111"/>
      <c r="UI6" s="111"/>
      <c r="UJ6" s="111"/>
      <c r="UK6" s="111"/>
      <c r="UL6" s="111"/>
      <c r="UM6" s="111"/>
      <c r="UN6" s="111"/>
      <c r="UO6" s="111"/>
      <c r="UP6" s="111"/>
      <c r="UQ6" s="111"/>
      <c r="UR6" s="111"/>
      <c r="US6" s="111"/>
      <c r="UT6" s="111"/>
      <c r="UU6" s="111"/>
      <c r="UV6" s="111"/>
      <c r="UW6" s="111"/>
      <c r="UX6" s="111"/>
      <c r="UY6" s="111"/>
      <c r="UZ6" s="111"/>
      <c r="VA6" s="111"/>
      <c r="VB6" s="111"/>
      <c r="VC6" s="111"/>
      <c r="VD6" s="111"/>
      <c r="VE6" s="111"/>
      <c r="VF6" s="111"/>
      <c r="VG6" s="111"/>
      <c r="VH6" s="111"/>
      <c r="VI6" s="111"/>
      <c r="VJ6" s="111"/>
      <c r="VK6" s="111"/>
      <c r="VL6" s="111"/>
      <c r="VM6" s="111"/>
      <c r="VN6" s="111"/>
      <c r="VO6" s="111"/>
      <c r="VP6" s="111"/>
      <c r="VQ6" s="111"/>
      <c r="VR6" s="111"/>
      <c r="VS6" s="111"/>
      <c r="VT6" s="111"/>
      <c r="VU6" s="111"/>
      <c r="VV6" s="111"/>
      <c r="VW6" s="111"/>
      <c r="VX6" s="111"/>
      <c r="VY6" s="111"/>
      <c r="VZ6" s="111"/>
      <c r="WA6" s="111"/>
      <c r="WB6" s="111"/>
      <c r="WC6" s="111"/>
      <c r="WD6" s="111"/>
      <c r="WE6" s="111"/>
      <c r="WF6" s="111"/>
      <c r="WG6" s="111"/>
      <c r="WH6" s="111"/>
      <c r="WI6" s="111"/>
      <c r="WJ6" s="111"/>
      <c r="WK6" s="111"/>
      <c r="WL6" s="111"/>
      <c r="WM6" s="111"/>
      <c r="WN6" s="111"/>
      <c r="WO6" s="111"/>
      <c r="WP6" s="111"/>
      <c r="WQ6" s="111"/>
      <c r="WR6" s="111"/>
      <c r="WS6" s="111"/>
      <c r="WT6" s="111"/>
      <c r="WU6" s="111"/>
      <c r="WV6" s="111"/>
      <c r="WW6" s="111"/>
      <c r="WX6" s="111"/>
      <c r="WY6" s="111"/>
      <c r="WZ6" s="111"/>
      <c r="XA6" s="111"/>
      <c r="XB6" s="111"/>
      <c r="XC6" s="111"/>
      <c r="XD6" s="111"/>
      <c r="XE6" s="111"/>
      <c r="XF6" s="111"/>
      <c r="XG6" s="111"/>
      <c r="XH6" s="111"/>
      <c r="XI6" s="111"/>
      <c r="XJ6" s="111"/>
      <c r="XK6" s="111"/>
      <c r="XL6" s="111"/>
      <c r="XM6" s="111"/>
      <c r="XN6" s="111"/>
      <c r="XO6" s="111"/>
      <c r="XP6" s="111"/>
      <c r="XQ6" s="111"/>
      <c r="XR6" s="111"/>
      <c r="XS6" s="111"/>
      <c r="XT6" s="111"/>
      <c r="XU6" s="111"/>
      <c r="XV6" s="111"/>
      <c r="XW6" s="111"/>
      <c r="XX6" s="111"/>
      <c r="XY6" s="111"/>
      <c r="XZ6" s="111"/>
      <c r="YA6" s="111"/>
      <c r="YB6" s="111"/>
      <c r="YC6" s="111"/>
      <c r="YD6" s="111"/>
      <c r="YE6" s="111"/>
      <c r="YF6" s="111"/>
      <c r="YG6" s="111"/>
      <c r="YH6" s="111"/>
      <c r="YI6" s="111"/>
      <c r="YJ6" s="111"/>
      <c r="YK6" s="111"/>
      <c r="YL6" s="111"/>
      <c r="YM6" s="111"/>
      <c r="YN6" s="111"/>
      <c r="YO6" s="111"/>
      <c r="YP6" s="111"/>
      <c r="YQ6" s="111"/>
      <c r="YR6" s="111"/>
      <c r="YS6" s="111"/>
      <c r="YT6" s="111"/>
      <c r="YU6" s="111"/>
      <c r="YV6" s="111"/>
      <c r="YW6" s="111"/>
      <c r="YX6" s="111"/>
      <c r="YY6" s="111"/>
      <c r="YZ6" s="111"/>
      <c r="ZA6" s="111"/>
      <c r="ZB6" s="111"/>
      <c r="ZC6" s="111"/>
      <c r="ZD6" s="111"/>
      <c r="ZE6" s="111"/>
      <c r="ZF6" s="111"/>
      <c r="ZG6" s="111"/>
      <c r="ZH6" s="111"/>
      <c r="ZI6" s="111"/>
      <c r="ZJ6" s="111"/>
      <c r="ZK6" s="111"/>
      <c r="ZL6" s="111"/>
      <c r="ZM6" s="111"/>
      <c r="ZN6" s="111"/>
      <c r="ZO6" s="111"/>
      <c r="ZP6" s="111"/>
      <c r="ZQ6" s="111"/>
      <c r="ZR6" s="111"/>
      <c r="ZS6" s="111"/>
      <c r="ZT6" s="111"/>
      <c r="ZU6" s="111"/>
      <c r="ZV6" s="111"/>
      <c r="ZW6" s="111"/>
      <c r="ZX6" s="111"/>
      <c r="ZY6" s="111"/>
      <c r="ZZ6" s="111"/>
      <c r="AAA6" s="111"/>
      <c r="AAB6" s="111"/>
      <c r="AAC6" s="111"/>
      <c r="AAD6" s="111"/>
      <c r="AAE6" s="111"/>
      <c r="AAF6" s="111"/>
      <c r="AAG6" s="111"/>
      <c r="AAH6" s="111"/>
      <c r="AAI6" s="111"/>
      <c r="AAJ6" s="111"/>
      <c r="AAK6" s="111"/>
      <c r="AAL6" s="111"/>
      <c r="AAM6" s="111"/>
      <c r="AAN6" s="111"/>
      <c r="AAO6" s="111"/>
      <c r="AAP6" s="111"/>
      <c r="AAQ6" s="111"/>
      <c r="AAR6" s="111"/>
      <c r="AAS6" s="111"/>
      <c r="AAT6" s="111"/>
      <c r="AAU6" s="111"/>
      <c r="AAV6" s="111"/>
      <c r="AAW6" s="111"/>
      <c r="AAX6" s="111"/>
      <c r="AAY6" s="111"/>
      <c r="AAZ6" s="111"/>
      <c r="ABA6" s="111"/>
      <c r="ABB6" s="111"/>
      <c r="ABC6" s="111"/>
      <c r="ABD6" s="111"/>
      <c r="ABE6" s="111"/>
      <c r="ABF6" s="111"/>
      <c r="ABG6" s="111"/>
      <c r="ABH6" s="111"/>
      <c r="ABI6" s="111"/>
      <c r="ABJ6" s="111"/>
      <c r="ABK6" s="111"/>
      <c r="ABL6" s="111"/>
      <c r="ABM6" s="111"/>
      <c r="ABN6" s="111"/>
      <c r="ABO6" s="111"/>
      <c r="ABP6" s="111"/>
      <c r="ABQ6" s="111"/>
      <c r="ABR6" s="111"/>
      <c r="ABS6" s="111"/>
      <c r="ABT6" s="111"/>
      <c r="ABU6" s="111"/>
      <c r="ABV6" s="111"/>
      <c r="ABW6" s="111"/>
      <c r="ABX6" s="111"/>
      <c r="ABY6" s="111"/>
      <c r="ABZ6" s="111"/>
      <c r="ACA6" s="111"/>
      <c r="ACB6" s="111"/>
      <c r="ACC6" s="111"/>
      <c r="ACD6" s="111"/>
      <c r="ACE6" s="111"/>
      <c r="ACF6" s="111"/>
      <c r="ACG6" s="111"/>
      <c r="ACH6" s="111"/>
      <c r="ACI6" s="111"/>
      <c r="ACJ6" s="111"/>
      <c r="ACK6" s="111"/>
      <c r="ACL6" s="111"/>
      <c r="ACM6" s="111"/>
      <c r="ACN6" s="111"/>
      <c r="ACO6" s="111"/>
      <c r="ACP6" s="111"/>
      <c r="ACQ6" s="111"/>
      <c r="ACR6" s="111"/>
      <c r="ACS6" s="111"/>
      <c r="ACT6" s="111"/>
      <c r="ACU6" s="111"/>
      <c r="ACV6" s="111"/>
      <c r="ACW6" s="111"/>
      <c r="ACX6" s="111"/>
      <c r="ACY6" s="111"/>
      <c r="ACZ6" s="111"/>
      <c r="ADA6" s="111"/>
      <c r="ADB6" s="111"/>
      <c r="ADC6" s="111"/>
      <c r="ADD6" s="111"/>
      <c r="ADE6" s="111"/>
      <c r="ADF6" s="111"/>
      <c r="ADG6" s="111"/>
      <c r="ADH6" s="111"/>
      <c r="ADI6" s="111"/>
      <c r="ADJ6" s="111"/>
      <c r="ADK6" s="111"/>
      <c r="ADL6" s="111"/>
      <c r="ADM6" s="111"/>
      <c r="ADN6" s="111"/>
      <c r="ADO6" s="111"/>
      <c r="ADP6" s="111"/>
      <c r="ADQ6" s="111"/>
      <c r="ADR6" s="111"/>
      <c r="ADS6" s="111"/>
      <c r="ADT6" s="111"/>
      <c r="ADU6" s="111"/>
      <c r="ADV6" s="111"/>
    </row>
    <row r="7" spans="1:802" s="110" customFormat="1" ht="12.75" customHeight="1">
      <c r="B7" s="218" t="s">
        <v>106</v>
      </c>
      <c r="C7" s="218"/>
      <c r="D7" s="218"/>
      <c r="E7" s="218"/>
      <c r="F7" s="218"/>
      <c r="G7" s="218"/>
      <c r="H7" s="218"/>
      <c r="I7" s="218"/>
      <c r="J7" s="218"/>
      <c r="K7" s="218"/>
      <c r="L7" s="219"/>
      <c r="M7" s="219"/>
      <c r="N7" s="219"/>
      <c r="O7" s="218"/>
      <c r="P7" s="218"/>
      <c r="Q7" s="218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  <c r="IW7" s="111"/>
      <c r="IX7" s="111"/>
      <c r="IY7" s="111"/>
      <c r="IZ7" s="111"/>
      <c r="JA7" s="111"/>
      <c r="JB7" s="111"/>
      <c r="JC7" s="111"/>
      <c r="JD7" s="111"/>
      <c r="JE7" s="111"/>
      <c r="JF7" s="111"/>
      <c r="JG7" s="111"/>
      <c r="JH7" s="111"/>
      <c r="JI7" s="111"/>
      <c r="JJ7" s="111"/>
      <c r="JK7" s="111"/>
      <c r="JL7" s="111"/>
      <c r="JM7" s="111"/>
      <c r="JN7" s="111"/>
      <c r="JO7" s="111"/>
      <c r="JP7" s="111"/>
      <c r="JQ7" s="111"/>
      <c r="JR7" s="111"/>
      <c r="JS7" s="111"/>
      <c r="JT7" s="111"/>
      <c r="JU7" s="111"/>
      <c r="JV7" s="111"/>
      <c r="JW7" s="111"/>
      <c r="JX7" s="111"/>
      <c r="JY7" s="111"/>
      <c r="JZ7" s="111"/>
      <c r="KA7" s="111"/>
      <c r="KB7" s="111"/>
      <c r="KC7" s="111"/>
      <c r="KD7" s="111"/>
      <c r="KE7" s="111"/>
      <c r="KF7" s="111"/>
      <c r="KG7" s="111"/>
      <c r="KH7" s="111"/>
      <c r="KI7" s="111"/>
      <c r="KJ7" s="111"/>
      <c r="KK7" s="111"/>
      <c r="KL7" s="111"/>
      <c r="KM7" s="111"/>
      <c r="KN7" s="111"/>
      <c r="KO7" s="111"/>
      <c r="KP7" s="111"/>
      <c r="KQ7" s="111"/>
      <c r="KR7" s="111"/>
      <c r="KS7" s="111"/>
      <c r="KT7" s="111"/>
      <c r="KU7" s="111"/>
      <c r="KV7" s="111"/>
      <c r="KW7" s="111"/>
      <c r="KX7" s="111"/>
      <c r="KY7" s="111"/>
      <c r="KZ7" s="111"/>
      <c r="LA7" s="111"/>
      <c r="LB7" s="111"/>
      <c r="LC7" s="111"/>
      <c r="LD7" s="111"/>
      <c r="LE7" s="111"/>
      <c r="LF7" s="111"/>
      <c r="LG7" s="111"/>
      <c r="LH7" s="111"/>
      <c r="LI7" s="111"/>
      <c r="LJ7" s="111"/>
      <c r="LK7" s="111"/>
      <c r="LL7" s="111"/>
      <c r="LM7" s="111"/>
      <c r="LN7" s="111"/>
      <c r="LO7" s="111"/>
      <c r="LP7" s="111"/>
      <c r="LQ7" s="111"/>
      <c r="LR7" s="111"/>
      <c r="LS7" s="111"/>
      <c r="LT7" s="111"/>
      <c r="LU7" s="111"/>
      <c r="LV7" s="111"/>
      <c r="LW7" s="111"/>
      <c r="LX7" s="111"/>
      <c r="LY7" s="111"/>
      <c r="LZ7" s="111"/>
      <c r="MA7" s="111"/>
      <c r="MB7" s="111"/>
      <c r="MC7" s="111"/>
      <c r="MD7" s="111"/>
      <c r="ME7" s="111"/>
      <c r="MF7" s="111"/>
      <c r="MG7" s="111"/>
      <c r="MH7" s="111"/>
      <c r="MI7" s="111"/>
      <c r="MJ7" s="111"/>
      <c r="MK7" s="111"/>
      <c r="ML7" s="111"/>
      <c r="MM7" s="111"/>
      <c r="MN7" s="111"/>
      <c r="MO7" s="111"/>
      <c r="MP7" s="111"/>
      <c r="MQ7" s="111"/>
      <c r="MR7" s="111"/>
      <c r="MS7" s="111"/>
      <c r="MT7" s="111"/>
      <c r="MU7" s="111"/>
      <c r="MV7" s="111"/>
      <c r="MW7" s="111"/>
      <c r="MX7" s="111"/>
      <c r="MY7" s="111"/>
      <c r="MZ7" s="111"/>
      <c r="NA7" s="111"/>
      <c r="NB7" s="111"/>
      <c r="NC7" s="111"/>
      <c r="ND7" s="111"/>
      <c r="NE7" s="111"/>
      <c r="NF7" s="111"/>
      <c r="NG7" s="111"/>
      <c r="NH7" s="111"/>
      <c r="NI7" s="111"/>
      <c r="NJ7" s="111"/>
      <c r="NK7" s="111"/>
      <c r="NL7" s="111"/>
      <c r="NM7" s="111"/>
      <c r="NN7" s="111"/>
      <c r="NO7" s="111"/>
      <c r="NP7" s="111"/>
      <c r="NQ7" s="111"/>
      <c r="NR7" s="111"/>
      <c r="NS7" s="111"/>
      <c r="NT7" s="111"/>
      <c r="NU7" s="111"/>
      <c r="NV7" s="111"/>
      <c r="NW7" s="111"/>
      <c r="NX7" s="111"/>
      <c r="NY7" s="111"/>
      <c r="NZ7" s="111"/>
      <c r="OA7" s="111"/>
      <c r="OB7" s="111"/>
      <c r="OC7" s="111"/>
      <c r="OD7" s="111"/>
      <c r="OE7" s="111"/>
      <c r="OF7" s="111"/>
      <c r="OG7" s="111"/>
      <c r="OH7" s="111"/>
      <c r="OI7" s="111"/>
      <c r="OJ7" s="111"/>
      <c r="OK7" s="111"/>
      <c r="OL7" s="111"/>
      <c r="OM7" s="111"/>
      <c r="ON7" s="111"/>
      <c r="OO7" s="111"/>
      <c r="OP7" s="111"/>
      <c r="OQ7" s="111"/>
      <c r="OR7" s="111"/>
      <c r="OS7" s="111"/>
      <c r="OT7" s="111"/>
      <c r="OU7" s="111"/>
      <c r="OV7" s="111"/>
      <c r="OW7" s="111"/>
      <c r="OX7" s="111"/>
      <c r="OY7" s="111"/>
      <c r="OZ7" s="111"/>
      <c r="PA7" s="111"/>
      <c r="PB7" s="111"/>
      <c r="PC7" s="111"/>
      <c r="PD7" s="111"/>
      <c r="PE7" s="111"/>
      <c r="PF7" s="111"/>
      <c r="PG7" s="111"/>
      <c r="PH7" s="111"/>
      <c r="PI7" s="111"/>
      <c r="PJ7" s="111"/>
      <c r="PK7" s="111"/>
      <c r="PL7" s="111"/>
      <c r="PM7" s="111"/>
      <c r="PN7" s="111"/>
      <c r="PO7" s="111"/>
      <c r="PP7" s="111"/>
      <c r="PQ7" s="111"/>
      <c r="PR7" s="111"/>
      <c r="PS7" s="111"/>
      <c r="PT7" s="111"/>
      <c r="PU7" s="111"/>
      <c r="PV7" s="111"/>
      <c r="PW7" s="111"/>
      <c r="PX7" s="111"/>
      <c r="PY7" s="111"/>
      <c r="PZ7" s="111"/>
      <c r="QA7" s="111"/>
      <c r="QB7" s="111"/>
      <c r="QC7" s="111"/>
      <c r="QD7" s="111"/>
      <c r="QE7" s="111"/>
      <c r="QF7" s="111"/>
      <c r="QG7" s="111"/>
      <c r="QH7" s="111"/>
      <c r="QI7" s="111"/>
      <c r="QJ7" s="111"/>
      <c r="QK7" s="111"/>
      <c r="QL7" s="111"/>
      <c r="QM7" s="111"/>
      <c r="QN7" s="111"/>
      <c r="QO7" s="111"/>
      <c r="QP7" s="111"/>
      <c r="QQ7" s="111"/>
      <c r="QR7" s="111"/>
      <c r="QS7" s="111"/>
      <c r="QT7" s="111"/>
      <c r="QU7" s="111"/>
      <c r="QV7" s="111"/>
      <c r="QW7" s="111"/>
      <c r="QX7" s="111"/>
      <c r="QY7" s="111"/>
      <c r="QZ7" s="111"/>
      <c r="RA7" s="111"/>
      <c r="RB7" s="111"/>
      <c r="RC7" s="111"/>
      <c r="RD7" s="111"/>
      <c r="RE7" s="111"/>
      <c r="RF7" s="111"/>
      <c r="RG7" s="111"/>
      <c r="RH7" s="111"/>
      <c r="RI7" s="111"/>
      <c r="RJ7" s="111"/>
      <c r="RK7" s="111"/>
      <c r="RL7" s="111"/>
      <c r="RM7" s="111"/>
      <c r="RN7" s="111"/>
      <c r="RO7" s="111"/>
      <c r="RP7" s="111"/>
      <c r="RQ7" s="111"/>
      <c r="RR7" s="111"/>
      <c r="RS7" s="111"/>
      <c r="RT7" s="111"/>
      <c r="RU7" s="111"/>
      <c r="RV7" s="111"/>
      <c r="RW7" s="111"/>
      <c r="RX7" s="111"/>
      <c r="RY7" s="111"/>
      <c r="RZ7" s="111"/>
      <c r="SA7" s="111"/>
      <c r="SB7" s="111"/>
      <c r="SC7" s="111"/>
      <c r="SD7" s="111"/>
      <c r="SE7" s="111"/>
      <c r="SF7" s="111"/>
      <c r="SG7" s="111"/>
      <c r="SH7" s="111"/>
      <c r="SI7" s="111"/>
      <c r="SJ7" s="111"/>
      <c r="SK7" s="111"/>
      <c r="SL7" s="111"/>
      <c r="SM7" s="111"/>
      <c r="SN7" s="111"/>
      <c r="SO7" s="111"/>
      <c r="SP7" s="111"/>
      <c r="SQ7" s="111"/>
      <c r="SR7" s="111"/>
      <c r="SS7" s="111"/>
      <c r="ST7" s="111"/>
      <c r="SU7" s="111"/>
      <c r="SV7" s="111"/>
      <c r="SW7" s="111"/>
      <c r="SX7" s="111"/>
      <c r="SY7" s="111"/>
      <c r="SZ7" s="111"/>
      <c r="TA7" s="111"/>
      <c r="TB7" s="111"/>
      <c r="TC7" s="111"/>
      <c r="TD7" s="111"/>
      <c r="TE7" s="111"/>
      <c r="TF7" s="111"/>
      <c r="TG7" s="111"/>
      <c r="TH7" s="111"/>
      <c r="TI7" s="111"/>
      <c r="TJ7" s="111"/>
      <c r="TK7" s="111"/>
      <c r="TL7" s="111"/>
      <c r="TM7" s="111"/>
      <c r="TN7" s="111"/>
      <c r="TO7" s="111"/>
      <c r="TP7" s="111"/>
      <c r="TQ7" s="111"/>
      <c r="TR7" s="111"/>
      <c r="TS7" s="111"/>
      <c r="TT7" s="111"/>
      <c r="TU7" s="111"/>
      <c r="TV7" s="111"/>
      <c r="TW7" s="111"/>
      <c r="TX7" s="111"/>
      <c r="TY7" s="111"/>
      <c r="TZ7" s="111"/>
      <c r="UA7" s="111"/>
      <c r="UB7" s="111"/>
      <c r="UC7" s="111"/>
      <c r="UD7" s="111"/>
      <c r="UE7" s="111"/>
      <c r="UF7" s="111"/>
      <c r="UG7" s="111"/>
      <c r="UH7" s="111"/>
      <c r="UI7" s="111"/>
      <c r="UJ7" s="111"/>
      <c r="UK7" s="111"/>
      <c r="UL7" s="111"/>
      <c r="UM7" s="111"/>
      <c r="UN7" s="111"/>
      <c r="UO7" s="111"/>
      <c r="UP7" s="111"/>
      <c r="UQ7" s="111"/>
      <c r="UR7" s="111"/>
      <c r="US7" s="111"/>
      <c r="UT7" s="111"/>
      <c r="UU7" s="111"/>
      <c r="UV7" s="111"/>
      <c r="UW7" s="111"/>
      <c r="UX7" s="111"/>
      <c r="UY7" s="111"/>
      <c r="UZ7" s="111"/>
      <c r="VA7" s="111"/>
      <c r="VB7" s="111"/>
      <c r="VC7" s="111"/>
      <c r="VD7" s="111"/>
      <c r="VE7" s="111"/>
      <c r="VF7" s="111"/>
      <c r="VG7" s="111"/>
      <c r="VH7" s="111"/>
      <c r="VI7" s="111"/>
      <c r="VJ7" s="111"/>
      <c r="VK7" s="111"/>
      <c r="VL7" s="111"/>
      <c r="VM7" s="111"/>
      <c r="VN7" s="111"/>
      <c r="VO7" s="111"/>
      <c r="VP7" s="111"/>
      <c r="VQ7" s="111"/>
      <c r="VR7" s="111"/>
      <c r="VS7" s="111"/>
      <c r="VT7" s="111"/>
      <c r="VU7" s="111"/>
      <c r="VV7" s="111"/>
      <c r="VW7" s="111"/>
      <c r="VX7" s="111"/>
      <c r="VY7" s="111"/>
      <c r="VZ7" s="111"/>
      <c r="WA7" s="111"/>
      <c r="WB7" s="111"/>
      <c r="WC7" s="111"/>
      <c r="WD7" s="111"/>
      <c r="WE7" s="111"/>
      <c r="WF7" s="111"/>
      <c r="WG7" s="111"/>
      <c r="WH7" s="111"/>
      <c r="WI7" s="111"/>
      <c r="WJ7" s="111"/>
      <c r="WK7" s="111"/>
      <c r="WL7" s="111"/>
      <c r="WM7" s="111"/>
      <c r="WN7" s="111"/>
      <c r="WO7" s="111"/>
      <c r="WP7" s="111"/>
      <c r="WQ7" s="111"/>
      <c r="WR7" s="111"/>
      <c r="WS7" s="111"/>
      <c r="WT7" s="111"/>
      <c r="WU7" s="111"/>
      <c r="WV7" s="111"/>
      <c r="WW7" s="111"/>
      <c r="WX7" s="111"/>
      <c r="WY7" s="111"/>
      <c r="WZ7" s="111"/>
      <c r="XA7" s="111"/>
      <c r="XB7" s="111"/>
      <c r="XC7" s="111"/>
      <c r="XD7" s="111"/>
      <c r="XE7" s="111"/>
      <c r="XF7" s="111"/>
      <c r="XG7" s="111"/>
      <c r="XH7" s="111"/>
      <c r="XI7" s="111"/>
      <c r="XJ7" s="111"/>
      <c r="XK7" s="111"/>
      <c r="XL7" s="111"/>
      <c r="XM7" s="111"/>
      <c r="XN7" s="111"/>
      <c r="XO7" s="111"/>
      <c r="XP7" s="111"/>
      <c r="XQ7" s="111"/>
      <c r="XR7" s="111"/>
      <c r="XS7" s="111"/>
      <c r="XT7" s="111"/>
      <c r="XU7" s="111"/>
      <c r="XV7" s="111"/>
      <c r="XW7" s="111"/>
      <c r="XX7" s="111"/>
      <c r="XY7" s="111"/>
      <c r="XZ7" s="111"/>
      <c r="YA7" s="111"/>
      <c r="YB7" s="111"/>
      <c r="YC7" s="111"/>
      <c r="YD7" s="111"/>
      <c r="YE7" s="111"/>
      <c r="YF7" s="111"/>
      <c r="YG7" s="111"/>
      <c r="YH7" s="111"/>
      <c r="YI7" s="111"/>
      <c r="YJ7" s="111"/>
      <c r="YK7" s="111"/>
      <c r="YL7" s="111"/>
      <c r="YM7" s="111"/>
      <c r="YN7" s="111"/>
      <c r="YO7" s="111"/>
      <c r="YP7" s="111"/>
      <c r="YQ7" s="111"/>
      <c r="YR7" s="111"/>
      <c r="YS7" s="111"/>
      <c r="YT7" s="111"/>
      <c r="YU7" s="111"/>
      <c r="YV7" s="111"/>
      <c r="YW7" s="111"/>
      <c r="YX7" s="111"/>
      <c r="YY7" s="111"/>
      <c r="YZ7" s="111"/>
      <c r="ZA7" s="111"/>
      <c r="ZB7" s="111"/>
      <c r="ZC7" s="111"/>
      <c r="ZD7" s="111"/>
      <c r="ZE7" s="111"/>
      <c r="ZF7" s="111"/>
      <c r="ZG7" s="111"/>
      <c r="ZH7" s="111"/>
      <c r="ZI7" s="111"/>
      <c r="ZJ7" s="111"/>
      <c r="ZK7" s="111"/>
      <c r="ZL7" s="111"/>
      <c r="ZM7" s="111"/>
      <c r="ZN7" s="111"/>
      <c r="ZO7" s="111"/>
      <c r="ZP7" s="111"/>
      <c r="ZQ7" s="111"/>
      <c r="ZR7" s="111"/>
      <c r="ZS7" s="111"/>
      <c r="ZT7" s="111"/>
      <c r="ZU7" s="111"/>
      <c r="ZV7" s="111"/>
      <c r="ZW7" s="111"/>
      <c r="ZX7" s="111"/>
      <c r="ZY7" s="111"/>
      <c r="ZZ7" s="111"/>
      <c r="AAA7" s="111"/>
      <c r="AAB7" s="111"/>
      <c r="AAC7" s="111"/>
      <c r="AAD7" s="111"/>
      <c r="AAE7" s="111"/>
      <c r="AAF7" s="111"/>
      <c r="AAG7" s="111"/>
      <c r="AAH7" s="111"/>
      <c r="AAI7" s="111"/>
      <c r="AAJ7" s="111"/>
      <c r="AAK7" s="111"/>
      <c r="AAL7" s="111"/>
      <c r="AAM7" s="111"/>
      <c r="AAN7" s="111"/>
      <c r="AAO7" s="111"/>
      <c r="AAP7" s="111"/>
      <c r="AAQ7" s="111"/>
      <c r="AAR7" s="111"/>
      <c r="AAS7" s="111"/>
      <c r="AAT7" s="111"/>
      <c r="AAU7" s="111"/>
      <c r="AAV7" s="111"/>
      <c r="AAW7" s="111"/>
      <c r="AAX7" s="111"/>
      <c r="AAY7" s="111"/>
      <c r="AAZ7" s="111"/>
      <c r="ABA7" s="111"/>
      <c r="ABB7" s="111"/>
      <c r="ABC7" s="111"/>
      <c r="ABD7" s="111"/>
      <c r="ABE7" s="111"/>
      <c r="ABF7" s="111"/>
      <c r="ABG7" s="111"/>
      <c r="ABH7" s="111"/>
      <c r="ABI7" s="111"/>
      <c r="ABJ7" s="111"/>
      <c r="ABK7" s="111"/>
      <c r="ABL7" s="111"/>
      <c r="ABM7" s="111"/>
      <c r="ABN7" s="111"/>
      <c r="ABO7" s="111"/>
      <c r="ABP7" s="111"/>
      <c r="ABQ7" s="111"/>
      <c r="ABR7" s="111"/>
      <c r="ABS7" s="111"/>
      <c r="ABT7" s="111"/>
      <c r="ABU7" s="111"/>
      <c r="ABV7" s="111"/>
      <c r="ABW7" s="111"/>
      <c r="ABX7" s="111"/>
      <c r="ABY7" s="111"/>
      <c r="ABZ7" s="111"/>
      <c r="ACA7" s="111"/>
      <c r="ACB7" s="111"/>
      <c r="ACC7" s="111"/>
      <c r="ACD7" s="111"/>
      <c r="ACE7" s="111"/>
      <c r="ACF7" s="111"/>
      <c r="ACG7" s="111"/>
      <c r="ACH7" s="111"/>
      <c r="ACI7" s="111"/>
      <c r="ACJ7" s="111"/>
      <c r="ACK7" s="111"/>
      <c r="ACL7" s="111"/>
      <c r="ACM7" s="111"/>
      <c r="ACN7" s="111"/>
      <c r="ACO7" s="111"/>
      <c r="ACP7" s="111"/>
      <c r="ACQ7" s="111"/>
      <c r="ACR7" s="111"/>
      <c r="ACS7" s="111"/>
      <c r="ACT7" s="111"/>
      <c r="ACU7" s="111"/>
      <c r="ACV7" s="111"/>
      <c r="ACW7" s="111"/>
      <c r="ACX7" s="111"/>
      <c r="ACY7" s="111"/>
      <c r="ACZ7" s="111"/>
      <c r="ADA7" s="111"/>
      <c r="ADB7" s="111"/>
      <c r="ADC7" s="111"/>
      <c r="ADD7" s="111"/>
      <c r="ADE7" s="111"/>
      <c r="ADF7" s="111"/>
      <c r="ADG7" s="111"/>
      <c r="ADH7" s="111"/>
      <c r="ADI7" s="111"/>
      <c r="ADJ7" s="111"/>
      <c r="ADK7" s="111"/>
      <c r="ADL7" s="111"/>
      <c r="ADM7" s="111"/>
      <c r="ADN7" s="111"/>
      <c r="ADO7" s="111"/>
      <c r="ADP7" s="111"/>
      <c r="ADQ7" s="111"/>
      <c r="ADR7" s="111"/>
      <c r="ADS7" s="111"/>
      <c r="ADT7" s="111"/>
      <c r="ADU7" s="111"/>
      <c r="ADV7" s="111"/>
    </row>
    <row r="8" spans="1:802" s="110" customFormat="1" ht="13.5" customHeight="1" thickBot="1"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9"/>
      <c r="M8" s="219"/>
      <c r="N8" s="219"/>
      <c r="O8" s="218"/>
      <c r="P8" s="218"/>
      <c r="Q8" s="218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  <c r="IU8" s="111"/>
      <c r="IV8" s="111"/>
      <c r="IW8" s="111"/>
      <c r="IX8" s="111"/>
      <c r="IY8" s="111"/>
      <c r="IZ8" s="111"/>
      <c r="JA8" s="111"/>
      <c r="JB8" s="111"/>
      <c r="JC8" s="111"/>
      <c r="JD8" s="111"/>
      <c r="JE8" s="111"/>
      <c r="JF8" s="111"/>
      <c r="JG8" s="111"/>
      <c r="JH8" s="111"/>
      <c r="JI8" s="111"/>
      <c r="JJ8" s="111"/>
      <c r="JK8" s="111"/>
      <c r="JL8" s="111"/>
      <c r="JM8" s="111"/>
      <c r="JN8" s="111"/>
      <c r="JO8" s="111"/>
      <c r="JP8" s="111"/>
      <c r="JQ8" s="111"/>
      <c r="JR8" s="111"/>
      <c r="JS8" s="111"/>
      <c r="JT8" s="111"/>
      <c r="JU8" s="111"/>
      <c r="JV8" s="111"/>
      <c r="JW8" s="111"/>
      <c r="JX8" s="111"/>
      <c r="JY8" s="111"/>
      <c r="JZ8" s="111"/>
      <c r="KA8" s="111"/>
      <c r="KB8" s="111"/>
      <c r="KC8" s="111"/>
      <c r="KD8" s="111"/>
      <c r="KE8" s="111"/>
      <c r="KF8" s="111"/>
      <c r="KG8" s="111"/>
      <c r="KH8" s="111"/>
      <c r="KI8" s="111"/>
      <c r="KJ8" s="111"/>
      <c r="KK8" s="111"/>
      <c r="KL8" s="111"/>
      <c r="KM8" s="111"/>
      <c r="KN8" s="111"/>
      <c r="KO8" s="111"/>
      <c r="KP8" s="111"/>
      <c r="KQ8" s="111"/>
      <c r="KR8" s="111"/>
      <c r="KS8" s="111"/>
      <c r="KT8" s="111"/>
      <c r="KU8" s="111"/>
      <c r="KV8" s="111"/>
      <c r="KW8" s="111"/>
      <c r="KX8" s="111"/>
      <c r="KY8" s="111"/>
      <c r="KZ8" s="111"/>
      <c r="LA8" s="111"/>
      <c r="LB8" s="111"/>
      <c r="LC8" s="111"/>
      <c r="LD8" s="111"/>
      <c r="LE8" s="111"/>
      <c r="LF8" s="111"/>
      <c r="LG8" s="111"/>
      <c r="LH8" s="111"/>
      <c r="LI8" s="111"/>
      <c r="LJ8" s="111"/>
      <c r="LK8" s="111"/>
      <c r="LL8" s="111"/>
      <c r="LM8" s="111"/>
      <c r="LN8" s="111"/>
      <c r="LO8" s="111"/>
      <c r="LP8" s="111"/>
      <c r="LQ8" s="111"/>
      <c r="LR8" s="111"/>
      <c r="LS8" s="111"/>
      <c r="LT8" s="111"/>
      <c r="LU8" s="111"/>
      <c r="LV8" s="111"/>
      <c r="LW8" s="111"/>
      <c r="LX8" s="111"/>
      <c r="LY8" s="111"/>
      <c r="LZ8" s="111"/>
      <c r="MA8" s="111"/>
      <c r="MB8" s="111"/>
      <c r="MC8" s="111"/>
      <c r="MD8" s="111"/>
      <c r="ME8" s="111"/>
      <c r="MF8" s="111"/>
      <c r="MG8" s="111"/>
      <c r="MH8" s="111"/>
      <c r="MI8" s="111"/>
      <c r="MJ8" s="111"/>
      <c r="MK8" s="111"/>
      <c r="ML8" s="111"/>
      <c r="MM8" s="111"/>
      <c r="MN8" s="111"/>
      <c r="MO8" s="111"/>
      <c r="MP8" s="111"/>
      <c r="MQ8" s="111"/>
      <c r="MR8" s="111"/>
      <c r="MS8" s="111"/>
      <c r="MT8" s="111"/>
      <c r="MU8" s="111"/>
      <c r="MV8" s="111"/>
      <c r="MW8" s="111"/>
      <c r="MX8" s="111"/>
      <c r="MY8" s="111"/>
      <c r="MZ8" s="111"/>
      <c r="NA8" s="111"/>
      <c r="NB8" s="111"/>
      <c r="NC8" s="111"/>
      <c r="ND8" s="111"/>
      <c r="NE8" s="111"/>
      <c r="NF8" s="111"/>
      <c r="NG8" s="111"/>
      <c r="NH8" s="111"/>
      <c r="NI8" s="111"/>
      <c r="NJ8" s="111"/>
      <c r="NK8" s="111"/>
      <c r="NL8" s="111"/>
      <c r="NM8" s="111"/>
      <c r="NN8" s="111"/>
      <c r="NO8" s="111"/>
      <c r="NP8" s="111"/>
      <c r="NQ8" s="111"/>
      <c r="NR8" s="111"/>
      <c r="NS8" s="111"/>
      <c r="NT8" s="111"/>
      <c r="NU8" s="111"/>
      <c r="NV8" s="111"/>
      <c r="NW8" s="111"/>
      <c r="NX8" s="111"/>
      <c r="NY8" s="111"/>
      <c r="NZ8" s="111"/>
      <c r="OA8" s="111"/>
      <c r="OB8" s="111"/>
      <c r="OC8" s="111"/>
      <c r="OD8" s="111"/>
      <c r="OE8" s="111"/>
      <c r="OF8" s="111"/>
      <c r="OG8" s="111"/>
      <c r="OH8" s="111"/>
      <c r="OI8" s="111"/>
      <c r="OJ8" s="111"/>
      <c r="OK8" s="111"/>
      <c r="OL8" s="111"/>
      <c r="OM8" s="111"/>
      <c r="ON8" s="111"/>
      <c r="OO8" s="111"/>
      <c r="OP8" s="111"/>
      <c r="OQ8" s="111"/>
      <c r="OR8" s="111"/>
      <c r="OS8" s="111"/>
      <c r="OT8" s="111"/>
      <c r="OU8" s="111"/>
      <c r="OV8" s="111"/>
      <c r="OW8" s="111"/>
      <c r="OX8" s="111"/>
      <c r="OY8" s="111"/>
      <c r="OZ8" s="111"/>
      <c r="PA8" s="111"/>
      <c r="PB8" s="111"/>
      <c r="PC8" s="111"/>
      <c r="PD8" s="111"/>
      <c r="PE8" s="111"/>
      <c r="PF8" s="111"/>
      <c r="PG8" s="111"/>
      <c r="PH8" s="111"/>
      <c r="PI8" s="111"/>
      <c r="PJ8" s="111"/>
      <c r="PK8" s="111"/>
      <c r="PL8" s="111"/>
      <c r="PM8" s="111"/>
      <c r="PN8" s="111"/>
      <c r="PO8" s="111"/>
      <c r="PP8" s="111"/>
      <c r="PQ8" s="111"/>
      <c r="PR8" s="111"/>
      <c r="PS8" s="111"/>
      <c r="PT8" s="111"/>
      <c r="PU8" s="111"/>
      <c r="PV8" s="111"/>
      <c r="PW8" s="111"/>
      <c r="PX8" s="111"/>
      <c r="PY8" s="111"/>
      <c r="PZ8" s="111"/>
      <c r="QA8" s="111"/>
      <c r="QB8" s="111"/>
      <c r="QC8" s="111"/>
      <c r="QD8" s="111"/>
      <c r="QE8" s="111"/>
      <c r="QF8" s="111"/>
      <c r="QG8" s="111"/>
      <c r="QH8" s="111"/>
      <c r="QI8" s="111"/>
      <c r="QJ8" s="111"/>
      <c r="QK8" s="111"/>
      <c r="QL8" s="111"/>
      <c r="QM8" s="111"/>
      <c r="QN8" s="111"/>
      <c r="QO8" s="111"/>
      <c r="QP8" s="111"/>
      <c r="QQ8" s="111"/>
      <c r="QR8" s="111"/>
      <c r="QS8" s="111"/>
      <c r="QT8" s="111"/>
      <c r="QU8" s="111"/>
      <c r="QV8" s="111"/>
      <c r="QW8" s="111"/>
      <c r="QX8" s="111"/>
      <c r="QY8" s="111"/>
      <c r="QZ8" s="111"/>
      <c r="RA8" s="111"/>
      <c r="RB8" s="111"/>
      <c r="RC8" s="111"/>
      <c r="RD8" s="111"/>
      <c r="RE8" s="111"/>
      <c r="RF8" s="111"/>
      <c r="RG8" s="111"/>
      <c r="RH8" s="111"/>
      <c r="RI8" s="111"/>
      <c r="RJ8" s="111"/>
      <c r="RK8" s="111"/>
      <c r="RL8" s="111"/>
      <c r="RM8" s="111"/>
      <c r="RN8" s="111"/>
      <c r="RO8" s="111"/>
      <c r="RP8" s="111"/>
      <c r="RQ8" s="111"/>
      <c r="RR8" s="111"/>
      <c r="RS8" s="111"/>
      <c r="RT8" s="111"/>
      <c r="RU8" s="111"/>
      <c r="RV8" s="111"/>
      <c r="RW8" s="111"/>
      <c r="RX8" s="111"/>
      <c r="RY8" s="111"/>
      <c r="RZ8" s="111"/>
      <c r="SA8" s="111"/>
      <c r="SB8" s="111"/>
      <c r="SC8" s="111"/>
      <c r="SD8" s="111"/>
      <c r="SE8" s="111"/>
      <c r="SF8" s="111"/>
      <c r="SG8" s="111"/>
      <c r="SH8" s="111"/>
      <c r="SI8" s="111"/>
      <c r="SJ8" s="111"/>
      <c r="SK8" s="111"/>
      <c r="SL8" s="111"/>
      <c r="SM8" s="111"/>
      <c r="SN8" s="111"/>
      <c r="SO8" s="111"/>
      <c r="SP8" s="111"/>
      <c r="SQ8" s="111"/>
      <c r="SR8" s="111"/>
      <c r="SS8" s="111"/>
      <c r="ST8" s="111"/>
      <c r="SU8" s="111"/>
      <c r="SV8" s="111"/>
      <c r="SW8" s="111"/>
      <c r="SX8" s="111"/>
      <c r="SY8" s="111"/>
      <c r="SZ8" s="111"/>
      <c r="TA8" s="111"/>
      <c r="TB8" s="111"/>
      <c r="TC8" s="111"/>
      <c r="TD8" s="111"/>
      <c r="TE8" s="111"/>
      <c r="TF8" s="111"/>
      <c r="TG8" s="111"/>
      <c r="TH8" s="111"/>
      <c r="TI8" s="111"/>
      <c r="TJ8" s="111"/>
      <c r="TK8" s="111"/>
      <c r="TL8" s="111"/>
      <c r="TM8" s="111"/>
      <c r="TN8" s="111"/>
      <c r="TO8" s="111"/>
      <c r="TP8" s="111"/>
      <c r="TQ8" s="111"/>
      <c r="TR8" s="111"/>
      <c r="TS8" s="111"/>
      <c r="TT8" s="111"/>
      <c r="TU8" s="111"/>
      <c r="TV8" s="111"/>
      <c r="TW8" s="111"/>
      <c r="TX8" s="111"/>
      <c r="TY8" s="111"/>
      <c r="TZ8" s="111"/>
      <c r="UA8" s="111"/>
      <c r="UB8" s="111"/>
      <c r="UC8" s="111"/>
      <c r="UD8" s="111"/>
      <c r="UE8" s="111"/>
      <c r="UF8" s="111"/>
      <c r="UG8" s="111"/>
      <c r="UH8" s="111"/>
      <c r="UI8" s="111"/>
      <c r="UJ8" s="111"/>
      <c r="UK8" s="111"/>
      <c r="UL8" s="111"/>
      <c r="UM8" s="111"/>
      <c r="UN8" s="111"/>
      <c r="UO8" s="111"/>
      <c r="UP8" s="111"/>
      <c r="UQ8" s="111"/>
      <c r="UR8" s="111"/>
      <c r="US8" s="111"/>
      <c r="UT8" s="111"/>
      <c r="UU8" s="111"/>
      <c r="UV8" s="111"/>
      <c r="UW8" s="111"/>
      <c r="UX8" s="111"/>
      <c r="UY8" s="111"/>
      <c r="UZ8" s="111"/>
      <c r="VA8" s="111"/>
      <c r="VB8" s="111"/>
      <c r="VC8" s="111"/>
      <c r="VD8" s="111"/>
      <c r="VE8" s="111"/>
      <c r="VF8" s="111"/>
      <c r="VG8" s="111"/>
      <c r="VH8" s="111"/>
      <c r="VI8" s="111"/>
      <c r="VJ8" s="111"/>
      <c r="VK8" s="111"/>
      <c r="VL8" s="111"/>
      <c r="VM8" s="111"/>
      <c r="VN8" s="111"/>
      <c r="VO8" s="111"/>
      <c r="VP8" s="111"/>
      <c r="VQ8" s="111"/>
      <c r="VR8" s="111"/>
      <c r="VS8" s="111"/>
      <c r="VT8" s="111"/>
      <c r="VU8" s="111"/>
      <c r="VV8" s="111"/>
      <c r="VW8" s="111"/>
      <c r="VX8" s="111"/>
      <c r="VY8" s="111"/>
      <c r="VZ8" s="111"/>
      <c r="WA8" s="111"/>
      <c r="WB8" s="111"/>
      <c r="WC8" s="111"/>
      <c r="WD8" s="111"/>
      <c r="WE8" s="111"/>
      <c r="WF8" s="111"/>
      <c r="WG8" s="111"/>
      <c r="WH8" s="111"/>
      <c r="WI8" s="111"/>
      <c r="WJ8" s="111"/>
      <c r="WK8" s="111"/>
      <c r="WL8" s="111"/>
      <c r="WM8" s="111"/>
      <c r="WN8" s="111"/>
      <c r="WO8" s="111"/>
      <c r="WP8" s="111"/>
      <c r="WQ8" s="111"/>
      <c r="WR8" s="111"/>
      <c r="WS8" s="111"/>
      <c r="WT8" s="111"/>
      <c r="WU8" s="111"/>
      <c r="WV8" s="111"/>
      <c r="WW8" s="111"/>
      <c r="WX8" s="111"/>
      <c r="WY8" s="111"/>
      <c r="WZ8" s="111"/>
      <c r="XA8" s="111"/>
      <c r="XB8" s="111"/>
      <c r="XC8" s="111"/>
      <c r="XD8" s="111"/>
      <c r="XE8" s="111"/>
      <c r="XF8" s="111"/>
      <c r="XG8" s="111"/>
      <c r="XH8" s="111"/>
      <c r="XI8" s="111"/>
      <c r="XJ8" s="111"/>
      <c r="XK8" s="111"/>
      <c r="XL8" s="111"/>
      <c r="XM8" s="111"/>
      <c r="XN8" s="111"/>
      <c r="XO8" s="111"/>
      <c r="XP8" s="111"/>
      <c r="XQ8" s="111"/>
      <c r="XR8" s="111"/>
      <c r="XS8" s="111"/>
      <c r="XT8" s="111"/>
      <c r="XU8" s="111"/>
      <c r="XV8" s="111"/>
      <c r="XW8" s="111"/>
      <c r="XX8" s="111"/>
      <c r="XY8" s="111"/>
      <c r="XZ8" s="111"/>
      <c r="YA8" s="111"/>
      <c r="YB8" s="111"/>
      <c r="YC8" s="111"/>
      <c r="YD8" s="111"/>
      <c r="YE8" s="111"/>
      <c r="YF8" s="111"/>
      <c r="YG8" s="111"/>
      <c r="YH8" s="111"/>
      <c r="YI8" s="111"/>
      <c r="YJ8" s="111"/>
      <c r="YK8" s="111"/>
      <c r="YL8" s="111"/>
      <c r="YM8" s="111"/>
      <c r="YN8" s="111"/>
      <c r="YO8" s="111"/>
      <c r="YP8" s="111"/>
      <c r="YQ8" s="111"/>
      <c r="YR8" s="111"/>
      <c r="YS8" s="111"/>
      <c r="YT8" s="111"/>
      <c r="YU8" s="111"/>
      <c r="YV8" s="111"/>
      <c r="YW8" s="111"/>
      <c r="YX8" s="111"/>
      <c r="YY8" s="111"/>
      <c r="YZ8" s="111"/>
      <c r="ZA8" s="111"/>
      <c r="ZB8" s="111"/>
      <c r="ZC8" s="111"/>
      <c r="ZD8" s="111"/>
      <c r="ZE8" s="111"/>
      <c r="ZF8" s="111"/>
      <c r="ZG8" s="111"/>
      <c r="ZH8" s="111"/>
      <c r="ZI8" s="111"/>
      <c r="ZJ8" s="111"/>
      <c r="ZK8" s="111"/>
      <c r="ZL8" s="111"/>
      <c r="ZM8" s="111"/>
      <c r="ZN8" s="111"/>
      <c r="ZO8" s="111"/>
      <c r="ZP8" s="111"/>
      <c r="ZQ8" s="111"/>
      <c r="ZR8" s="111"/>
      <c r="ZS8" s="111"/>
      <c r="ZT8" s="111"/>
      <c r="ZU8" s="111"/>
      <c r="ZV8" s="111"/>
      <c r="ZW8" s="111"/>
      <c r="ZX8" s="111"/>
      <c r="ZY8" s="111"/>
      <c r="ZZ8" s="111"/>
      <c r="AAA8" s="111"/>
      <c r="AAB8" s="111"/>
      <c r="AAC8" s="111"/>
      <c r="AAD8" s="111"/>
      <c r="AAE8" s="111"/>
      <c r="AAF8" s="111"/>
      <c r="AAG8" s="111"/>
      <c r="AAH8" s="111"/>
      <c r="AAI8" s="111"/>
      <c r="AAJ8" s="111"/>
      <c r="AAK8" s="111"/>
      <c r="AAL8" s="111"/>
      <c r="AAM8" s="111"/>
      <c r="AAN8" s="111"/>
      <c r="AAO8" s="111"/>
      <c r="AAP8" s="111"/>
      <c r="AAQ8" s="111"/>
      <c r="AAR8" s="111"/>
      <c r="AAS8" s="111"/>
      <c r="AAT8" s="111"/>
      <c r="AAU8" s="111"/>
      <c r="AAV8" s="111"/>
      <c r="AAW8" s="111"/>
      <c r="AAX8" s="111"/>
      <c r="AAY8" s="111"/>
      <c r="AAZ8" s="111"/>
      <c r="ABA8" s="111"/>
      <c r="ABB8" s="111"/>
      <c r="ABC8" s="111"/>
      <c r="ABD8" s="111"/>
      <c r="ABE8" s="111"/>
      <c r="ABF8" s="111"/>
      <c r="ABG8" s="111"/>
      <c r="ABH8" s="111"/>
      <c r="ABI8" s="111"/>
      <c r="ABJ8" s="111"/>
      <c r="ABK8" s="111"/>
      <c r="ABL8" s="111"/>
      <c r="ABM8" s="111"/>
      <c r="ABN8" s="111"/>
      <c r="ABO8" s="111"/>
      <c r="ABP8" s="111"/>
      <c r="ABQ8" s="111"/>
      <c r="ABR8" s="111"/>
      <c r="ABS8" s="111"/>
      <c r="ABT8" s="111"/>
      <c r="ABU8" s="111"/>
      <c r="ABV8" s="111"/>
      <c r="ABW8" s="111"/>
      <c r="ABX8" s="111"/>
      <c r="ABY8" s="111"/>
      <c r="ABZ8" s="111"/>
      <c r="ACA8" s="111"/>
      <c r="ACB8" s="111"/>
      <c r="ACC8" s="111"/>
      <c r="ACD8" s="111"/>
      <c r="ACE8" s="111"/>
      <c r="ACF8" s="111"/>
      <c r="ACG8" s="111"/>
      <c r="ACH8" s="111"/>
      <c r="ACI8" s="111"/>
      <c r="ACJ8" s="111"/>
      <c r="ACK8" s="111"/>
      <c r="ACL8" s="111"/>
      <c r="ACM8" s="111"/>
      <c r="ACN8" s="111"/>
      <c r="ACO8" s="111"/>
      <c r="ACP8" s="111"/>
      <c r="ACQ8" s="111"/>
      <c r="ACR8" s="111"/>
      <c r="ACS8" s="111"/>
      <c r="ACT8" s="111"/>
      <c r="ACU8" s="111"/>
      <c r="ACV8" s="111"/>
      <c r="ACW8" s="111"/>
      <c r="ACX8" s="111"/>
      <c r="ACY8" s="111"/>
      <c r="ACZ8" s="111"/>
      <c r="ADA8" s="111"/>
      <c r="ADB8" s="111"/>
      <c r="ADC8" s="111"/>
      <c r="ADD8" s="111"/>
      <c r="ADE8" s="111"/>
      <c r="ADF8" s="111"/>
      <c r="ADG8" s="111"/>
      <c r="ADH8" s="111"/>
      <c r="ADI8" s="111"/>
      <c r="ADJ8" s="111"/>
      <c r="ADK8" s="111"/>
      <c r="ADL8" s="111"/>
      <c r="ADM8" s="111"/>
      <c r="ADN8" s="111"/>
      <c r="ADO8" s="111"/>
      <c r="ADP8" s="111"/>
      <c r="ADQ8" s="111"/>
      <c r="ADR8" s="111"/>
      <c r="ADS8" s="111"/>
      <c r="ADT8" s="111"/>
      <c r="ADU8" s="111"/>
      <c r="ADV8" s="111"/>
    </row>
    <row r="9" spans="1:802" s="2" customFormat="1" ht="17.25" customHeight="1" thickTop="1" thickBot="1">
      <c r="B9" s="112"/>
      <c r="C9" s="215">
        <v>2016</v>
      </c>
      <c r="D9" s="215"/>
      <c r="E9" s="215"/>
      <c r="F9" s="215">
        <v>2017</v>
      </c>
      <c r="G9" s="215"/>
      <c r="H9" s="215"/>
      <c r="I9" s="215">
        <v>2018</v>
      </c>
      <c r="J9" s="215"/>
      <c r="K9" s="215"/>
      <c r="L9" s="215">
        <v>2019</v>
      </c>
      <c r="M9" s="215"/>
      <c r="N9" s="215"/>
      <c r="O9" s="215">
        <v>2020</v>
      </c>
      <c r="P9" s="215"/>
      <c r="Q9" s="215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</row>
    <row r="10" spans="1:802" s="7" customFormat="1" ht="18.75" customHeight="1" thickTop="1">
      <c r="A10" s="17"/>
      <c r="B10" s="113" t="s">
        <v>10</v>
      </c>
      <c r="C10" s="114" t="s">
        <v>12</v>
      </c>
      <c r="D10" s="115"/>
      <c r="E10" s="116"/>
      <c r="F10" s="114" t="s">
        <v>12</v>
      </c>
      <c r="G10" s="115"/>
      <c r="H10" s="116"/>
      <c r="I10" s="114" t="s">
        <v>12</v>
      </c>
      <c r="J10" s="115"/>
      <c r="K10" s="116"/>
      <c r="L10" s="114" t="s">
        <v>12</v>
      </c>
      <c r="M10" s="115"/>
      <c r="N10" s="116"/>
      <c r="O10" s="114" t="s">
        <v>12</v>
      </c>
      <c r="P10" s="115"/>
      <c r="Q10" s="116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</row>
    <row r="11" spans="1:802" s="10" customFormat="1" ht="24.75" customHeight="1">
      <c r="A11" s="16"/>
      <c r="B11" s="5" t="s">
        <v>80</v>
      </c>
      <c r="C11" s="14">
        <v>5453850525887.1699</v>
      </c>
      <c r="D11" s="33"/>
      <c r="E11" s="34"/>
      <c r="F11" s="14">
        <v>6023820411157.79</v>
      </c>
      <c r="G11" s="33"/>
      <c r="H11" s="34"/>
      <c r="I11" s="14">
        <v>9954163529423.2793</v>
      </c>
      <c r="J11" s="33"/>
      <c r="K11" s="34"/>
      <c r="L11" s="14">
        <v>16305302605214.551</v>
      </c>
      <c r="M11" s="33"/>
      <c r="N11" s="34"/>
      <c r="O11" s="14">
        <v>18095606373529.211</v>
      </c>
      <c r="P11" s="33"/>
      <c r="Q11" s="34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</row>
    <row r="12" spans="1:802" s="10" customFormat="1">
      <c r="A12" s="16"/>
      <c r="B12" s="27" t="s">
        <v>20</v>
      </c>
      <c r="C12" s="117">
        <v>3605690346482</v>
      </c>
      <c r="D12" s="33"/>
      <c r="E12" s="34"/>
      <c r="F12" s="117">
        <v>4037082676020</v>
      </c>
      <c r="G12" s="33"/>
      <c r="H12" s="34"/>
      <c r="I12" s="117">
        <v>7789195795343.5498</v>
      </c>
      <c r="J12" s="33"/>
      <c r="K12" s="34"/>
      <c r="L12" s="117">
        <v>14238725955736.01</v>
      </c>
      <c r="M12" s="33"/>
      <c r="N12" s="34"/>
      <c r="O12" s="117"/>
      <c r="P12" s="33"/>
      <c r="Q12" s="34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</row>
    <row r="13" spans="1:802" s="10" customFormat="1">
      <c r="A13" s="16"/>
      <c r="B13" s="20" t="s">
        <v>0</v>
      </c>
      <c r="C13" s="15">
        <v>3237549226368</v>
      </c>
      <c r="D13" s="35"/>
      <c r="E13" s="96"/>
      <c r="F13" s="15">
        <v>3645930317827</v>
      </c>
      <c r="G13" s="35"/>
      <c r="H13" s="96"/>
      <c r="I13" s="15">
        <v>7353696951967</v>
      </c>
      <c r="J13" s="35"/>
      <c r="K13" s="96"/>
      <c r="L13" s="15">
        <v>13759116801287</v>
      </c>
      <c r="M13" s="35"/>
      <c r="N13" s="96"/>
      <c r="O13" s="15">
        <v>15300747272611</v>
      </c>
      <c r="P13" s="35"/>
      <c r="Q13" s="96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</row>
    <row r="14" spans="1:802" s="10" customFormat="1">
      <c r="A14" s="16"/>
      <c r="B14" s="20" t="s">
        <v>1</v>
      </c>
      <c r="C14" s="15">
        <v>338231918237</v>
      </c>
      <c r="D14" s="35"/>
      <c r="E14" s="36"/>
      <c r="F14" s="15">
        <v>354832380684</v>
      </c>
      <c r="G14" s="35"/>
      <c r="H14" s="36"/>
      <c r="I14" s="15">
        <v>391516883418</v>
      </c>
      <c r="J14" s="35"/>
      <c r="K14" s="36"/>
      <c r="L14" s="15">
        <v>426274186321</v>
      </c>
      <c r="M14" s="35"/>
      <c r="N14" s="36"/>
      <c r="O14" s="15">
        <v>428136288039</v>
      </c>
      <c r="P14" s="35"/>
      <c r="Q14" s="36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</row>
    <row r="15" spans="1:802" s="10" customFormat="1">
      <c r="A15" s="16"/>
      <c r="B15" s="20" t="s">
        <v>18</v>
      </c>
      <c r="C15" s="15">
        <v>31586105</v>
      </c>
      <c r="D15" s="35"/>
      <c r="E15" s="36"/>
      <c r="F15" s="15">
        <v>29718642</v>
      </c>
      <c r="G15" s="35"/>
      <c r="H15" s="36"/>
      <c r="I15" s="15">
        <v>60539598</v>
      </c>
      <c r="J15" s="35"/>
      <c r="K15" s="36"/>
      <c r="L15" s="15">
        <v>35793418</v>
      </c>
      <c r="M15" s="35"/>
      <c r="N15" s="36"/>
      <c r="O15" s="15">
        <v>61309208</v>
      </c>
      <c r="P15" s="35"/>
      <c r="Q15" s="36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</row>
    <row r="16" spans="1:802" s="10" customFormat="1">
      <c r="A16" s="16"/>
      <c r="B16" s="20" t="s">
        <v>19</v>
      </c>
      <c r="C16" s="15">
        <v>29877615772</v>
      </c>
      <c r="D16" s="35"/>
      <c r="E16" s="36"/>
      <c r="F16" s="15">
        <v>36290258867</v>
      </c>
      <c r="G16" s="35"/>
      <c r="H16" s="36"/>
      <c r="I16" s="15">
        <v>43921420360.550003</v>
      </c>
      <c r="J16" s="35"/>
      <c r="K16" s="36"/>
      <c r="L16" s="15">
        <v>53299174710.01001</v>
      </c>
      <c r="M16" s="35"/>
      <c r="N16" s="36"/>
      <c r="O16" s="15">
        <v>62601808908</v>
      </c>
      <c r="P16" s="35"/>
      <c r="Q16" s="36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</row>
    <row r="17" spans="1:802" s="10" customFormat="1">
      <c r="A17" s="16"/>
      <c r="B17" s="20"/>
      <c r="C17" s="15"/>
      <c r="D17" s="35"/>
      <c r="E17" s="36"/>
      <c r="F17" s="15"/>
      <c r="G17" s="35"/>
      <c r="H17" s="36"/>
      <c r="I17" s="15"/>
      <c r="J17" s="35"/>
      <c r="K17" s="36"/>
      <c r="L17" s="15"/>
      <c r="M17" s="35"/>
      <c r="N17" s="36"/>
      <c r="O17" s="15"/>
      <c r="P17" s="35"/>
      <c r="Q17" s="36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</row>
    <row r="18" spans="1:802" s="10" customFormat="1">
      <c r="A18" s="16"/>
      <c r="B18" s="27" t="s">
        <v>21</v>
      </c>
      <c r="C18" s="117">
        <v>1848160179405.1699</v>
      </c>
      <c r="D18" s="35"/>
      <c r="E18" s="36"/>
      <c r="F18" s="117">
        <v>1986737735137.79</v>
      </c>
      <c r="G18" s="35"/>
      <c r="H18" s="36"/>
      <c r="I18" s="117">
        <v>2164967734079.73</v>
      </c>
      <c r="J18" s="35"/>
      <c r="K18" s="36"/>
      <c r="L18" s="117">
        <v>2066576649478.54</v>
      </c>
      <c r="M18" s="35"/>
      <c r="N18" s="36"/>
      <c r="O18" s="117">
        <v>2304059694763.21</v>
      </c>
      <c r="P18" s="35"/>
      <c r="Q18" s="36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</row>
    <row r="19" spans="1:802" s="10" customFormat="1">
      <c r="A19" s="16"/>
      <c r="B19" s="6" t="s">
        <v>22</v>
      </c>
      <c r="C19" s="15">
        <v>1835972672482.5</v>
      </c>
      <c r="D19" s="35"/>
      <c r="E19" s="36"/>
      <c r="F19" s="15">
        <v>1973353557675</v>
      </c>
      <c r="G19" s="35"/>
      <c r="H19" s="36"/>
      <c r="I19" s="15">
        <v>2150263386582</v>
      </c>
      <c r="J19" s="35"/>
      <c r="K19" s="36"/>
      <c r="L19" s="15">
        <v>2050036225655.8101</v>
      </c>
      <c r="M19" s="35"/>
      <c r="N19" s="36"/>
      <c r="O19" s="15">
        <v>2284182242057</v>
      </c>
      <c r="P19" s="35"/>
      <c r="Q19" s="36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</row>
    <row r="20" spans="1:802" s="10" customFormat="1">
      <c r="A20" s="16"/>
      <c r="B20" s="20" t="s">
        <v>23</v>
      </c>
      <c r="C20" s="15">
        <v>12187506922.67</v>
      </c>
      <c r="D20" s="35"/>
      <c r="E20" s="36"/>
      <c r="F20" s="15">
        <v>13384177462.790001</v>
      </c>
      <c r="G20" s="35"/>
      <c r="H20" s="36"/>
      <c r="I20" s="15">
        <v>14704347497.73</v>
      </c>
      <c r="J20" s="35"/>
      <c r="K20" s="36"/>
      <c r="L20" s="15">
        <v>16540423822.730001</v>
      </c>
      <c r="M20" s="35"/>
      <c r="N20" s="36"/>
      <c r="O20" s="15">
        <v>19877452706.209999</v>
      </c>
      <c r="P20" s="35"/>
      <c r="Q20" s="36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</row>
    <row r="21" spans="1:802" s="10" customFormat="1">
      <c r="A21" s="16"/>
      <c r="B21" s="20"/>
      <c r="C21" s="15"/>
      <c r="D21" s="35"/>
      <c r="E21" s="36"/>
      <c r="F21" s="15"/>
      <c r="G21" s="35"/>
      <c r="H21" s="36"/>
      <c r="I21" s="15"/>
      <c r="J21" s="35"/>
      <c r="K21" s="36"/>
      <c r="L21" s="15"/>
      <c r="M21" s="35"/>
      <c r="N21" s="36"/>
      <c r="O21" s="15"/>
      <c r="P21" s="35"/>
      <c r="Q21" s="36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</row>
    <row r="22" spans="1:802" s="10" customFormat="1" ht="24.75" customHeight="1">
      <c r="A22" s="16"/>
      <c r="B22" s="5" t="s">
        <v>81</v>
      </c>
      <c r="C22" s="14">
        <v>98922014</v>
      </c>
      <c r="D22" s="33"/>
      <c r="E22" s="34"/>
      <c r="F22" s="14">
        <v>107884990</v>
      </c>
      <c r="G22" s="33"/>
      <c r="H22" s="34"/>
      <c r="I22" s="14">
        <v>119953395</v>
      </c>
      <c r="J22" s="33"/>
      <c r="K22" s="34"/>
      <c r="L22" s="14">
        <v>134927546</v>
      </c>
      <c r="M22" s="33"/>
      <c r="N22" s="34"/>
      <c r="O22" s="14">
        <v>148809857</v>
      </c>
      <c r="P22" s="33"/>
      <c r="Q22" s="34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</row>
    <row r="23" spans="1:802" s="10" customFormat="1">
      <c r="A23" s="16"/>
      <c r="B23" s="27" t="s">
        <v>20</v>
      </c>
      <c r="C23" s="117">
        <v>58342874</v>
      </c>
      <c r="D23" s="33"/>
      <c r="E23" s="34"/>
      <c r="F23" s="117">
        <v>64525604</v>
      </c>
      <c r="G23" s="33"/>
      <c r="H23" s="34"/>
      <c r="I23" s="117">
        <v>73820434</v>
      </c>
      <c r="J23" s="33"/>
      <c r="K23" s="34"/>
      <c r="L23" s="117">
        <v>85059805</v>
      </c>
      <c r="M23" s="33"/>
      <c r="N23" s="34"/>
      <c r="O23" s="117">
        <v>95779737</v>
      </c>
      <c r="P23" s="33"/>
      <c r="Q23" s="34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</row>
    <row r="24" spans="1:802" s="10" customFormat="1">
      <c r="A24" s="16"/>
      <c r="B24" s="20" t="s">
        <v>0</v>
      </c>
      <c r="C24" s="15">
        <v>4955586</v>
      </c>
      <c r="D24" s="35"/>
      <c r="E24" s="36"/>
      <c r="F24" s="15">
        <v>5079149</v>
      </c>
      <c r="G24" s="35"/>
      <c r="H24" s="36"/>
      <c r="I24" s="15">
        <v>5310832</v>
      </c>
      <c r="J24" s="35"/>
      <c r="K24" s="36"/>
      <c r="L24" s="15">
        <v>5504371</v>
      </c>
      <c r="M24" s="35"/>
      <c r="N24" s="36"/>
      <c r="O24" s="15">
        <v>6466469</v>
      </c>
      <c r="P24" s="35"/>
      <c r="Q24" s="36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</row>
    <row r="25" spans="1:802" s="10" customFormat="1">
      <c r="A25" s="16"/>
      <c r="B25" s="20" t="s">
        <v>1</v>
      </c>
      <c r="C25" s="15">
        <v>24367213</v>
      </c>
      <c r="D25" s="35"/>
      <c r="E25" s="36"/>
      <c r="F25" s="15">
        <v>24015205</v>
      </c>
      <c r="G25" s="35"/>
      <c r="H25" s="36"/>
      <c r="I25" s="15">
        <v>24531796</v>
      </c>
      <c r="J25" s="35"/>
      <c r="K25" s="36"/>
      <c r="L25" s="15">
        <v>25209336</v>
      </c>
      <c r="M25" s="35"/>
      <c r="N25" s="36"/>
      <c r="O25" s="15">
        <v>23154375</v>
      </c>
      <c r="P25" s="35"/>
      <c r="Q25" s="36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</row>
    <row r="26" spans="1:802" s="10" customFormat="1">
      <c r="A26" s="16"/>
      <c r="B26" s="20" t="s">
        <v>18</v>
      </c>
      <c r="C26" s="15">
        <v>28008</v>
      </c>
      <c r="D26" s="35"/>
      <c r="E26" s="36"/>
      <c r="F26" s="15">
        <v>12027</v>
      </c>
      <c r="G26" s="35"/>
      <c r="H26" s="36"/>
      <c r="I26" s="15">
        <v>17274</v>
      </c>
      <c r="J26" s="35"/>
      <c r="K26" s="36"/>
      <c r="L26" s="15">
        <v>7067</v>
      </c>
      <c r="M26" s="35"/>
      <c r="N26" s="36"/>
      <c r="O26" s="15">
        <v>10034</v>
      </c>
      <c r="P26" s="35"/>
      <c r="Q26" s="36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</row>
    <row r="27" spans="1:802" s="10" customFormat="1">
      <c r="A27" s="16"/>
      <c r="B27" s="20" t="s">
        <v>19</v>
      </c>
      <c r="C27" s="15">
        <v>28992067</v>
      </c>
      <c r="D27" s="35"/>
      <c r="E27" s="36"/>
      <c r="F27" s="15">
        <v>35419223</v>
      </c>
      <c r="G27" s="35"/>
      <c r="H27" s="36"/>
      <c r="I27" s="15">
        <v>43960532</v>
      </c>
      <c r="J27" s="35"/>
      <c r="K27" s="36"/>
      <c r="L27" s="15">
        <v>54339031</v>
      </c>
      <c r="M27" s="35"/>
      <c r="N27" s="36"/>
      <c r="O27" s="15">
        <v>66148859</v>
      </c>
      <c r="P27" s="35"/>
      <c r="Q27" s="36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</row>
    <row r="28" spans="1:802" s="10" customFormat="1">
      <c r="A28" s="16"/>
      <c r="B28" s="6"/>
      <c r="C28" s="15"/>
      <c r="D28" s="35"/>
      <c r="E28" s="36"/>
      <c r="F28" s="15"/>
      <c r="G28" s="35"/>
      <c r="H28" s="36"/>
      <c r="I28" s="15"/>
      <c r="J28" s="35"/>
      <c r="K28" s="36"/>
      <c r="L28" s="15"/>
      <c r="M28" s="35"/>
      <c r="N28" s="36"/>
      <c r="O28" s="15"/>
      <c r="P28" s="35"/>
      <c r="Q28" s="36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</row>
    <row r="29" spans="1:802" s="10" customFormat="1">
      <c r="A29" s="16"/>
      <c r="B29" s="27" t="s">
        <v>21</v>
      </c>
      <c r="C29" s="117">
        <v>40579140</v>
      </c>
      <c r="D29" s="35"/>
      <c r="E29" s="36"/>
      <c r="F29" s="117">
        <v>43359386</v>
      </c>
      <c r="G29" s="35"/>
      <c r="H29" s="36"/>
      <c r="I29" s="117">
        <v>46132961</v>
      </c>
      <c r="J29" s="35"/>
      <c r="K29" s="36"/>
      <c r="L29" s="117">
        <v>49867741</v>
      </c>
      <c r="M29" s="35"/>
      <c r="N29" s="36"/>
      <c r="O29" s="117">
        <v>53030120</v>
      </c>
      <c r="P29" s="35"/>
      <c r="Q29" s="36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</row>
    <row r="30" spans="1:802" s="10" customFormat="1">
      <c r="A30" s="16"/>
      <c r="B30" s="6" t="s">
        <v>22</v>
      </c>
      <c r="C30" s="15">
        <v>30217436</v>
      </c>
      <c r="D30" s="35"/>
      <c r="E30" s="36"/>
      <c r="F30" s="15">
        <v>31432327</v>
      </c>
      <c r="G30" s="35"/>
      <c r="H30" s="36"/>
      <c r="I30" s="15">
        <v>32226644</v>
      </c>
      <c r="J30" s="35"/>
      <c r="K30" s="36"/>
      <c r="L30" s="15">
        <v>33845294</v>
      </c>
      <c r="M30" s="35"/>
      <c r="N30" s="36"/>
      <c r="O30" s="15">
        <v>33997977</v>
      </c>
      <c r="P30" s="35"/>
      <c r="Q30" s="36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</row>
    <row r="31" spans="1:802" s="10" customFormat="1">
      <c r="A31" s="16"/>
      <c r="B31" s="20" t="s">
        <v>23</v>
      </c>
      <c r="C31" s="15">
        <v>10361704</v>
      </c>
      <c r="D31" s="35"/>
      <c r="E31" s="36"/>
      <c r="F31" s="15">
        <v>11927059</v>
      </c>
      <c r="G31" s="35"/>
      <c r="H31" s="36"/>
      <c r="I31" s="15">
        <v>13906317</v>
      </c>
      <c r="J31" s="35"/>
      <c r="K31" s="36"/>
      <c r="L31" s="15">
        <v>16022447</v>
      </c>
      <c r="M31" s="35"/>
      <c r="N31" s="36"/>
      <c r="O31" s="15">
        <v>19032143</v>
      </c>
      <c r="P31" s="35"/>
      <c r="Q31" s="36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</row>
    <row r="32" spans="1:802" s="10" customFormat="1">
      <c r="A32" s="16"/>
      <c r="B32" s="6"/>
      <c r="C32" s="15"/>
      <c r="D32" s="35"/>
      <c r="E32" s="36"/>
      <c r="F32" s="15"/>
      <c r="G32" s="35"/>
      <c r="H32" s="36"/>
      <c r="I32" s="15"/>
      <c r="J32" s="35"/>
      <c r="K32" s="36"/>
      <c r="L32" s="15"/>
      <c r="M32" s="35"/>
      <c r="N32" s="36"/>
      <c r="O32" s="15"/>
      <c r="P32" s="35"/>
      <c r="Q32" s="36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</row>
    <row r="33" spans="1:802 16383:16383" s="10" customFormat="1" ht="24.75" customHeight="1">
      <c r="A33" s="16"/>
      <c r="B33" s="90" t="s">
        <v>82</v>
      </c>
      <c r="C33" s="14"/>
      <c r="D33" s="33"/>
      <c r="E33" s="34"/>
      <c r="F33" s="14"/>
      <c r="G33" s="33"/>
      <c r="H33" s="34"/>
      <c r="I33" s="14"/>
      <c r="J33" s="33"/>
      <c r="K33" s="34"/>
      <c r="L33" s="14"/>
      <c r="M33" s="33"/>
      <c r="N33" s="34"/>
      <c r="O33" s="14"/>
      <c r="P33" s="33"/>
      <c r="Q33" s="34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</row>
    <row r="34" spans="1:802 16383:16383" s="10" customFormat="1">
      <c r="A34" s="16"/>
      <c r="B34" s="6" t="s">
        <v>0</v>
      </c>
      <c r="C34" s="15">
        <f>C13/C24</f>
        <v>653313.09483237704</v>
      </c>
      <c r="D34" s="35"/>
      <c r="E34" s="36"/>
      <c r="F34" s="15">
        <f>F13/F24</f>
        <v>717823.06796414126</v>
      </c>
      <c r="G34" s="35"/>
      <c r="H34" s="36"/>
      <c r="I34" s="15">
        <f>I13/I24</f>
        <v>1384660.0592839315</v>
      </c>
      <c r="J34" s="35"/>
      <c r="K34" s="36"/>
      <c r="L34" s="15">
        <f>L13/L24</f>
        <v>2499671.0434828973</v>
      </c>
      <c r="M34" s="35"/>
      <c r="N34" s="36"/>
      <c r="O34" s="15">
        <f>O13/O24</f>
        <v>2366167.2657227614</v>
      </c>
      <c r="P34" s="35"/>
      <c r="Q34" s="36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</row>
    <row r="35" spans="1:802 16383:16383" s="10" customFormat="1">
      <c r="A35" s="16"/>
      <c r="B35" s="6" t="s">
        <v>1</v>
      </c>
      <c r="C35" s="15">
        <f>C14/C25</f>
        <v>13880.615655019719</v>
      </c>
      <c r="D35" s="35"/>
      <c r="E35" s="36"/>
      <c r="F35" s="15">
        <f>F14/F25</f>
        <v>14775.321746535164</v>
      </c>
      <c r="G35" s="35"/>
      <c r="H35" s="36"/>
      <c r="I35" s="15">
        <f>I14/I25</f>
        <v>15959.568692728408</v>
      </c>
      <c r="J35" s="35"/>
      <c r="K35" s="36"/>
      <c r="L35" s="15">
        <f>L14/L25</f>
        <v>16909.377792457526</v>
      </c>
      <c r="M35" s="35"/>
      <c r="N35" s="36"/>
      <c r="O35" s="15">
        <f>O14/O25</f>
        <v>18490.513695100817</v>
      </c>
      <c r="P35" s="35"/>
      <c r="Q35" s="36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</row>
    <row r="36" spans="1:802 16383:16383" s="10" customFormat="1">
      <c r="A36" s="16"/>
      <c r="B36" s="6" t="s">
        <v>18</v>
      </c>
      <c r="C36" s="15">
        <f>C15/C26</f>
        <v>1127.7529634390173</v>
      </c>
      <c r="D36" s="35"/>
      <c r="E36" s="36"/>
      <c r="F36" s="15">
        <f>F15/F26</f>
        <v>2470.9937640309304</v>
      </c>
      <c r="G36" s="35"/>
      <c r="H36" s="36"/>
      <c r="I36" s="15">
        <f>I15/I26</f>
        <v>3504.6658562000694</v>
      </c>
      <c r="J36" s="35"/>
      <c r="K36" s="36"/>
      <c r="L36" s="15">
        <f>L15/L26</f>
        <v>5064.8674119145326</v>
      </c>
      <c r="M36" s="35"/>
      <c r="N36" s="36"/>
      <c r="O36" s="15">
        <f>O15/O26</f>
        <v>6110.1463025712574</v>
      </c>
      <c r="P36" s="35"/>
      <c r="Q36" s="36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</row>
    <row r="37" spans="1:802 16383:16383" s="10" customFormat="1">
      <c r="A37" s="16"/>
      <c r="B37" s="6" t="s">
        <v>27</v>
      </c>
      <c r="C37" s="15">
        <f>C18/C29</f>
        <v>45544.587179648704</v>
      </c>
      <c r="D37" s="35"/>
      <c r="E37" s="36"/>
      <c r="F37" s="15">
        <f>F18/F29</f>
        <v>45820.246050942464</v>
      </c>
      <c r="G37" s="35"/>
      <c r="H37" s="36"/>
      <c r="I37" s="15">
        <f>I18/I29</f>
        <v>46928.870099617714</v>
      </c>
      <c r="J37" s="35"/>
      <c r="K37" s="36"/>
      <c r="L37" s="15">
        <f>L18/L29</f>
        <v>41441.152296803259</v>
      </c>
      <c r="M37" s="35"/>
      <c r="N37" s="36"/>
      <c r="O37" s="15">
        <f>O18/O29</f>
        <v>43448.132773661644</v>
      </c>
      <c r="P37" s="35"/>
      <c r="Q37" s="36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</row>
    <row r="38" spans="1:802 16383:16383" s="10" customFormat="1">
      <c r="A38" s="16"/>
      <c r="B38" s="6"/>
      <c r="C38" s="40"/>
      <c r="D38" s="41"/>
      <c r="E38" s="42"/>
      <c r="F38" s="40"/>
      <c r="G38" s="41"/>
      <c r="H38" s="42"/>
      <c r="I38" s="40"/>
      <c r="J38" s="41"/>
      <c r="K38" s="42"/>
      <c r="L38" s="40"/>
      <c r="M38" s="41"/>
      <c r="N38" s="42"/>
      <c r="O38" s="40"/>
      <c r="P38" s="41"/>
      <c r="Q38" s="42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</row>
    <row r="39" spans="1:802 16383:16383" s="10" customFormat="1" ht="24.75" customHeight="1">
      <c r="A39" s="16"/>
      <c r="B39" s="5" t="s">
        <v>17</v>
      </c>
      <c r="C39" s="118" t="s">
        <v>110</v>
      </c>
      <c r="D39" s="119" t="s">
        <v>111</v>
      </c>
      <c r="E39" s="120"/>
      <c r="F39" s="118" t="s">
        <v>110</v>
      </c>
      <c r="G39" s="119" t="s">
        <v>111</v>
      </c>
      <c r="H39" s="120"/>
      <c r="I39" s="118" t="s">
        <v>103</v>
      </c>
      <c r="J39" s="119" t="s">
        <v>104</v>
      </c>
      <c r="K39" s="120"/>
      <c r="L39" s="118" t="s">
        <v>103</v>
      </c>
      <c r="M39" s="119" t="s">
        <v>104</v>
      </c>
      <c r="N39" s="120"/>
      <c r="O39" s="118" t="s">
        <v>103</v>
      </c>
      <c r="P39" s="119" t="s">
        <v>104</v>
      </c>
      <c r="Q39" s="120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</row>
    <row r="40" spans="1:802 16383:16383" s="10" customFormat="1">
      <c r="A40" s="16"/>
      <c r="B40" s="6" t="s">
        <v>0</v>
      </c>
      <c r="C40" s="121">
        <v>22</v>
      </c>
      <c r="D40" s="122">
        <v>15</v>
      </c>
      <c r="E40" s="123" t="s">
        <v>26</v>
      </c>
      <c r="F40" s="121">
        <v>22</v>
      </c>
      <c r="G40" s="122">
        <v>15</v>
      </c>
      <c r="H40" s="123" t="s">
        <v>26</v>
      </c>
      <c r="I40" s="121">
        <v>22</v>
      </c>
      <c r="J40" s="122">
        <v>15</v>
      </c>
      <c r="K40" s="123" t="s">
        <v>26</v>
      </c>
      <c r="L40" s="121">
        <v>22</v>
      </c>
      <c r="M40" s="122">
        <v>15</v>
      </c>
      <c r="N40" s="123" t="s">
        <v>26</v>
      </c>
      <c r="O40" s="121">
        <v>21</v>
      </c>
      <c r="P40" s="122">
        <v>14</v>
      </c>
      <c r="Q40" s="123" t="s">
        <v>26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</row>
    <row r="41" spans="1:802 16383:16383" s="10" customFormat="1">
      <c r="A41" s="16"/>
      <c r="B41" s="30" t="s">
        <v>25</v>
      </c>
      <c r="C41" s="121" t="s">
        <v>26</v>
      </c>
      <c r="D41" s="122" t="s">
        <v>26</v>
      </c>
      <c r="E41" s="123">
        <v>247</v>
      </c>
      <c r="F41" s="121" t="s">
        <v>26</v>
      </c>
      <c r="G41" s="122" t="s">
        <v>26</v>
      </c>
      <c r="H41" s="123">
        <v>245</v>
      </c>
      <c r="I41" s="121" t="s">
        <v>26</v>
      </c>
      <c r="J41" s="122" t="s">
        <v>26</v>
      </c>
      <c r="K41" s="123">
        <v>248</v>
      </c>
      <c r="L41" s="121" t="s">
        <v>26</v>
      </c>
      <c r="M41" s="122" t="s">
        <v>26</v>
      </c>
      <c r="N41" s="123">
        <v>248</v>
      </c>
      <c r="O41" s="121" t="s">
        <v>26</v>
      </c>
      <c r="P41" s="122" t="s">
        <v>26</v>
      </c>
      <c r="Q41" s="123">
        <v>247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</row>
    <row r="42" spans="1:802 16383:16383" s="10" customFormat="1">
      <c r="A42" s="16"/>
      <c r="B42" s="30" t="s">
        <v>24</v>
      </c>
      <c r="C42" s="121" t="s">
        <v>26</v>
      </c>
      <c r="D42" s="122" t="s">
        <v>26</v>
      </c>
      <c r="E42" s="124">
        <v>1</v>
      </c>
      <c r="F42" s="121" t="s">
        <v>26</v>
      </c>
      <c r="G42" s="122" t="s">
        <v>26</v>
      </c>
      <c r="H42" s="124">
        <v>1</v>
      </c>
      <c r="I42" s="121" t="s">
        <v>26</v>
      </c>
      <c r="J42" s="122" t="s">
        <v>26</v>
      </c>
      <c r="K42" s="124" t="s">
        <v>107</v>
      </c>
      <c r="L42" s="121" t="s">
        <v>26</v>
      </c>
      <c r="M42" s="122" t="s">
        <v>26</v>
      </c>
      <c r="N42" s="124">
        <v>1</v>
      </c>
      <c r="O42" s="121" t="s">
        <v>26</v>
      </c>
      <c r="P42" s="122" t="s">
        <v>26</v>
      </c>
      <c r="Q42" s="213">
        <v>0.99970000000000003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</row>
    <row r="43" spans="1:802 16383:16383" s="10" customFormat="1">
      <c r="A43" s="16"/>
      <c r="B43" s="6" t="s">
        <v>1</v>
      </c>
      <c r="C43" s="121">
        <v>16</v>
      </c>
      <c r="D43" s="122" t="s">
        <v>26</v>
      </c>
      <c r="E43" s="123" t="s">
        <v>26</v>
      </c>
      <c r="F43" s="121">
        <v>16</v>
      </c>
      <c r="G43" s="122" t="s">
        <v>26</v>
      </c>
      <c r="H43" s="123" t="s">
        <v>26</v>
      </c>
      <c r="I43" s="121">
        <v>16</v>
      </c>
      <c r="J43" s="122" t="s">
        <v>26</v>
      </c>
      <c r="K43" s="123" t="s">
        <v>26</v>
      </c>
      <c r="L43" s="121">
        <v>16</v>
      </c>
      <c r="M43" s="122" t="s">
        <v>26</v>
      </c>
      <c r="N43" s="123" t="s">
        <v>26</v>
      </c>
      <c r="O43" s="121">
        <v>15</v>
      </c>
      <c r="P43" s="122" t="s">
        <v>26</v>
      </c>
      <c r="Q43" s="123" t="s">
        <v>26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</row>
    <row r="44" spans="1:802 16383:16383" s="10" customFormat="1">
      <c r="A44" s="16"/>
      <c r="B44" s="20" t="s">
        <v>18</v>
      </c>
      <c r="C44" s="121">
        <v>8</v>
      </c>
      <c r="D44" s="122" t="s">
        <v>26</v>
      </c>
      <c r="E44" s="125" t="s">
        <v>26</v>
      </c>
      <c r="F44" s="121">
        <v>8</v>
      </c>
      <c r="G44" s="122" t="s">
        <v>26</v>
      </c>
      <c r="H44" s="125" t="s">
        <v>26</v>
      </c>
      <c r="I44" s="121">
        <v>7</v>
      </c>
      <c r="J44" s="122" t="s">
        <v>26</v>
      </c>
      <c r="K44" s="125" t="s">
        <v>26</v>
      </c>
      <c r="L44" s="121">
        <v>7</v>
      </c>
      <c r="M44" s="122" t="s">
        <v>26</v>
      </c>
      <c r="N44" s="125" t="s">
        <v>26</v>
      </c>
      <c r="O44" s="121">
        <v>6</v>
      </c>
      <c r="P44" s="122" t="s">
        <v>26</v>
      </c>
      <c r="Q44" s="125" t="s">
        <v>26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</row>
    <row r="45" spans="1:802 16383:16383" s="10" customFormat="1" ht="13.5" thickBot="1">
      <c r="A45" s="9"/>
      <c r="B45" s="22"/>
      <c r="C45" s="126"/>
      <c r="D45" s="127"/>
      <c r="E45" s="128"/>
      <c r="F45" s="126"/>
      <c r="G45" s="127"/>
      <c r="H45" s="128"/>
      <c r="I45" s="126"/>
      <c r="J45" s="127"/>
      <c r="K45" s="128"/>
      <c r="L45" s="126"/>
      <c r="M45" s="127"/>
      <c r="N45" s="128"/>
      <c r="O45" s="126"/>
      <c r="P45" s="127"/>
      <c r="Q45" s="128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</row>
    <row r="46" spans="1:802 16383:16383" s="129" customFormat="1" ht="13.5" collapsed="1" thickTop="1">
      <c r="A46" s="9"/>
      <c r="B46" s="9"/>
      <c r="C46" s="56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XFC46" s="10"/>
    </row>
    <row r="47" spans="1:802 16383:16383" s="129" customFormat="1">
      <c r="A47" s="9"/>
      <c r="B47" s="214" t="s">
        <v>109</v>
      </c>
      <c r="C47" s="214"/>
      <c r="D47" s="214"/>
      <c r="E47" s="214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XFC47" s="10"/>
    </row>
    <row r="48" spans="1:802 16383:16383" s="129" customFormat="1">
      <c r="A48" s="9"/>
      <c r="B48" s="214"/>
      <c r="C48" s="214"/>
      <c r="D48" s="214"/>
      <c r="E48" s="214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XFC48" s="10"/>
    </row>
    <row r="49" spans="1:802 16383:16383" s="129" customFormat="1">
      <c r="A49" s="9"/>
      <c r="B49" s="130"/>
      <c r="C49" s="130"/>
      <c r="D49" s="130"/>
      <c r="E49" s="130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XFC49" s="10"/>
    </row>
    <row r="50" spans="1:802 16383:16383" s="129" customFormat="1">
      <c r="A50" s="9"/>
      <c r="B50" s="216" t="s">
        <v>108</v>
      </c>
      <c r="C50" s="216"/>
      <c r="D50" s="216"/>
      <c r="E50" s="216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XFC50" s="10"/>
    </row>
    <row r="51" spans="1:802 16383:16383" s="129" customFormat="1" ht="13.5" thickBot="1">
      <c r="A51" s="9"/>
      <c r="B51" s="9"/>
      <c r="C51" s="56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XFC51" s="10"/>
    </row>
    <row r="52" spans="1:802 16383:16383" s="129" customFormat="1" ht="20.25" customHeight="1" thickTop="1">
      <c r="A52" s="9"/>
      <c r="B52" s="131" t="s">
        <v>15</v>
      </c>
      <c r="C52" s="132"/>
      <c r="D52" s="133"/>
      <c r="E52" s="134"/>
      <c r="F52" s="132"/>
      <c r="G52" s="133"/>
      <c r="H52" s="134"/>
      <c r="I52" s="132"/>
      <c r="J52" s="133"/>
      <c r="K52" s="134"/>
      <c r="L52" s="132"/>
      <c r="M52" s="133"/>
      <c r="N52" s="134"/>
      <c r="O52" s="132"/>
      <c r="P52" s="133"/>
      <c r="Q52" s="134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XFC52" s="10"/>
    </row>
    <row r="53" spans="1:802 16383:16383" s="10" customFormat="1" ht="18" customHeight="1">
      <c r="A53" s="9"/>
      <c r="B53" s="135" t="s">
        <v>11</v>
      </c>
      <c r="C53" s="136" t="s">
        <v>12</v>
      </c>
      <c r="D53" s="137" t="s">
        <v>13</v>
      </c>
      <c r="E53" s="138" t="s">
        <v>14</v>
      </c>
      <c r="F53" s="136" t="s">
        <v>12</v>
      </c>
      <c r="G53" s="137" t="s">
        <v>13</v>
      </c>
      <c r="H53" s="138" t="s">
        <v>14</v>
      </c>
      <c r="I53" s="136" t="s">
        <v>12</v>
      </c>
      <c r="J53" s="137" t="s">
        <v>13</v>
      </c>
      <c r="K53" s="138" t="s">
        <v>14</v>
      </c>
      <c r="L53" s="136" t="s">
        <v>12</v>
      </c>
      <c r="M53" s="137" t="s">
        <v>13</v>
      </c>
      <c r="N53" s="138" t="s">
        <v>14</v>
      </c>
      <c r="O53" s="136" t="s">
        <v>12</v>
      </c>
      <c r="P53" s="137" t="s">
        <v>13</v>
      </c>
      <c r="Q53" s="138" t="s">
        <v>14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</row>
    <row r="54" spans="1:802 16383:16383" s="10" customFormat="1" ht="24.75" customHeight="1">
      <c r="A54" s="9"/>
      <c r="B54" s="19" t="s">
        <v>83</v>
      </c>
      <c r="C54" s="14">
        <v>3125038528401.5</v>
      </c>
      <c r="D54" s="66">
        <v>183324599849.5</v>
      </c>
      <c r="E54" s="64">
        <v>2941713928552</v>
      </c>
      <c r="F54" s="14">
        <v>3419732593795.8398</v>
      </c>
      <c r="G54" s="66">
        <v>196561888253.84</v>
      </c>
      <c r="H54" s="64">
        <v>3223170705542</v>
      </c>
      <c r="I54" s="14">
        <v>3764739062029</v>
      </c>
      <c r="J54" s="66">
        <v>226108991508</v>
      </c>
      <c r="K54" s="64">
        <v>3538630070521</v>
      </c>
      <c r="L54" s="212">
        <v>4005467647160.5</v>
      </c>
      <c r="M54" s="64">
        <v>240751087500.5</v>
      </c>
      <c r="N54" s="64">
        <v>3764716559660</v>
      </c>
      <c r="O54" s="212">
        <v>3786343121867</v>
      </c>
      <c r="P54" s="64">
        <v>237704364482</v>
      </c>
      <c r="Q54" s="64">
        <v>3548638757385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</row>
    <row r="55" spans="1:802 16383:16383" s="10" customFormat="1">
      <c r="A55" s="9"/>
      <c r="B55" s="20" t="s">
        <v>7</v>
      </c>
      <c r="C55" s="15">
        <v>1546948458167.5</v>
      </c>
      <c r="D55" s="67">
        <v>156703189352.5</v>
      </c>
      <c r="E55" s="60">
        <v>1390245268815</v>
      </c>
      <c r="F55" s="15">
        <v>1698564973883.8401</v>
      </c>
      <c r="G55" s="67">
        <v>160170853905.84</v>
      </c>
      <c r="H55" s="60">
        <v>1538394119978</v>
      </c>
      <c r="I55" s="15">
        <v>1870782741700.96</v>
      </c>
      <c r="J55" s="67">
        <v>188619088977</v>
      </c>
      <c r="K55" s="60">
        <v>1682163652723.96</v>
      </c>
      <c r="L55" s="67">
        <v>1967144308020.5</v>
      </c>
      <c r="M55" s="60">
        <v>204794000114.5</v>
      </c>
      <c r="N55" s="67">
        <v>1762350307906</v>
      </c>
      <c r="O55" s="67">
        <v>1719845420660</v>
      </c>
      <c r="P55" s="60">
        <v>190901250660</v>
      </c>
      <c r="Q55" s="67">
        <v>1528944170000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9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9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  <c r="ACH55" s="9"/>
      <c r="ACI55" s="9"/>
      <c r="ACJ55" s="9"/>
      <c r="ACK55" s="9"/>
      <c r="ACL55" s="9"/>
      <c r="ACM55" s="9"/>
      <c r="ACN55" s="9"/>
      <c r="ACO55" s="9"/>
      <c r="ACP55" s="9"/>
      <c r="ACQ55" s="9"/>
      <c r="ACR55" s="9"/>
      <c r="ACS55" s="9"/>
      <c r="ACT55" s="9"/>
      <c r="ACU55" s="9"/>
      <c r="ACV55" s="9"/>
      <c r="ACW55" s="9"/>
      <c r="ACX55" s="9"/>
      <c r="ACY55" s="9"/>
      <c r="ACZ55" s="9"/>
      <c r="ADA55" s="9"/>
      <c r="ADB55" s="9"/>
      <c r="ADC55" s="9"/>
      <c r="ADD55" s="9"/>
      <c r="ADE55" s="9"/>
      <c r="ADF55" s="9"/>
      <c r="ADG55" s="9"/>
      <c r="ADH55" s="9"/>
      <c r="ADI55" s="9"/>
      <c r="ADJ55" s="9"/>
      <c r="ADK55" s="9"/>
      <c r="ADL55" s="9"/>
      <c r="ADM55" s="9"/>
      <c r="ADN55" s="9"/>
      <c r="ADO55" s="9"/>
      <c r="ADP55" s="9"/>
      <c r="ADQ55" s="9"/>
      <c r="ADR55" s="9"/>
      <c r="ADS55" s="9"/>
      <c r="ADT55" s="9"/>
      <c r="ADU55" s="9"/>
      <c r="ADV55" s="9"/>
    </row>
    <row r="56" spans="1:802 16383:16383" s="10" customFormat="1">
      <c r="A56" s="9"/>
      <c r="B56" s="21" t="s">
        <v>28</v>
      </c>
      <c r="C56" s="15">
        <v>1578090070234</v>
      </c>
      <c r="D56" s="67">
        <v>26621410497</v>
      </c>
      <c r="E56" s="60">
        <v>1551468659737</v>
      </c>
      <c r="F56" s="15">
        <v>1721167619912</v>
      </c>
      <c r="G56" s="67">
        <v>36391034348</v>
      </c>
      <c r="H56" s="60">
        <v>1684776585564</v>
      </c>
      <c r="I56" s="15">
        <v>1893956320328</v>
      </c>
      <c r="J56" s="67">
        <v>37489902531</v>
      </c>
      <c r="K56" s="60">
        <v>1856466417797</v>
      </c>
      <c r="L56" s="67">
        <v>2038323339140</v>
      </c>
      <c r="M56" s="60">
        <v>35957087386</v>
      </c>
      <c r="N56" s="67">
        <v>2002366251754</v>
      </c>
      <c r="O56" s="67">
        <v>2066497701207</v>
      </c>
      <c r="P56" s="60">
        <v>46803113822</v>
      </c>
      <c r="Q56" s="67">
        <v>2019694587385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9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  <c r="RJ56" s="9"/>
      <c r="RK56" s="9"/>
      <c r="RL56" s="9"/>
      <c r="RM56" s="9"/>
      <c r="RN56" s="9"/>
      <c r="RO56" s="9"/>
      <c r="RP56" s="9"/>
      <c r="RQ56" s="9"/>
      <c r="RR56" s="9"/>
      <c r="RS56" s="9"/>
      <c r="RT56" s="9"/>
      <c r="RU56" s="9"/>
      <c r="RV56" s="9"/>
      <c r="RW56" s="9"/>
      <c r="RX56" s="9"/>
      <c r="RY56" s="9"/>
      <c r="RZ56" s="9"/>
      <c r="SA56" s="9"/>
      <c r="SB56" s="9"/>
      <c r="SC56" s="9"/>
      <c r="SD56" s="9"/>
      <c r="SE56" s="9"/>
      <c r="SF56" s="9"/>
      <c r="SG56" s="9"/>
      <c r="SH56" s="9"/>
      <c r="SI56" s="9"/>
      <c r="SJ56" s="9"/>
      <c r="SK56" s="9"/>
      <c r="SL56" s="9"/>
      <c r="SM56" s="9"/>
      <c r="SN56" s="9"/>
      <c r="SO56" s="9"/>
      <c r="SP56" s="9"/>
      <c r="SQ56" s="9"/>
      <c r="SR56" s="9"/>
      <c r="SS56" s="9"/>
      <c r="ST56" s="9"/>
      <c r="SU56" s="9"/>
      <c r="SV56" s="9"/>
      <c r="SW56" s="9"/>
      <c r="SX56" s="9"/>
      <c r="SY56" s="9"/>
      <c r="SZ56" s="9"/>
      <c r="TA56" s="9"/>
      <c r="TB56" s="9"/>
      <c r="TC56" s="9"/>
      <c r="TD56" s="9"/>
      <c r="TE56" s="9"/>
      <c r="TF56" s="9"/>
      <c r="TG56" s="9"/>
      <c r="TH56" s="9"/>
      <c r="TI56" s="9"/>
      <c r="TJ56" s="9"/>
      <c r="TK56" s="9"/>
      <c r="TL56" s="9"/>
      <c r="TM56" s="9"/>
      <c r="TN56" s="9"/>
      <c r="TO56" s="9"/>
      <c r="TP56" s="9"/>
      <c r="TQ56" s="9"/>
      <c r="TR56" s="9"/>
      <c r="TS56" s="9"/>
      <c r="TT56" s="9"/>
      <c r="TU56" s="9"/>
      <c r="TV56" s="9"/>
      <c r="TW56" s="9"/>
      <c r="TX56" s="9"/>
      <c r="TY56" s="9"/>
      <c r="TZ56" s="9"/>
      <c r="UA56" s="9"/>
      <c r="UB56" s="9"/>
      <c r="UC56" s="9"/>
      <c r="UD56" s="9"/>
      <c r="UE56" s="9"/>
      <c r="UF56" s="9"/>
      <c r="UG56" s="9"/>
      <c r="UH56" s="9"/>
      <c r="UI56" s="9"/>
      <c r="UJ56" s="9"/>
      <c r="UK56" s="9"/>
      <c r="UL56" s="9"/>
      <c r="UM56" s="9"/>
      <c r="UN56" s="9"/>
      <c r="UO56" s="9"/>
      <c r="UP56" s="9"/>
      <c r="UQ56" s="9"/>
      <c r="UR56" s="9"/>
      <c r="US56" s="9"/>
      <c r="UT56" s="9"/>
      <c r="UU56" s="9"/>
      <c r="UV56" s="9"/>
      <c r="UW56" s="9"/>
      <c r="UX56" s="9"/>
      <c r="UY56" s="9"/>
      <c r="UZ56" s="9"/>
      <c r="VA56" s="9"/>
      <c r="VB56" s="9"/>
      <c r="VC56" s="9"/>
      <c r="VD56" s="9"/>
      <c r="VE56" s="9"/>
      <c r="VF56" s="9"/>
      <c r="VG56" s="9"/>
      <c r="VH56" s="9"/>
      <c r="VI56" s="9"/>
      <c r="VJ56" s="9"/>
      <c r="VK56" s="9"/>
      <c r="VL56" s="9"/>
      <c r="VM56" s="9"/>
      <c r="VN56" s="9"/>
      <c r="VO56" s="9"/>
      <c r="VP56" s="9"/>
      <c r="VQ56" s="9"/>
      <c r="VR56" s="9"/>
      <c r="VS56" s="9"/>
      <c r="VT56" s="9"/>
      <c r="VU56" s="9"/>
      <c r="VV56" s="9"/>
      <c r="VW56" s="9"/>
      <c r="VX56" s="9"/>
      <c r="VY56" s="9"/>
      <c r="VZ56" s="9"/>
      <c r="WA56" s="9"/>
      <c r="WB56" s="9"/>
      <c r="WC56" s="9"/>
      <c r="WD56" s="9"/>
      <c r="WE56" s="9"/>
      <c r="WF56" s="9"/>
      <c r="WG56" s="9"/>
      <c r="WH56" s="9"/>
      <c r="WI56" s="9"/>
      <c r="WJ56" s="9"/>
      <c r="WK56" s="9"/>
      <c r="WL56" s="9"/>
      <c r="WM56" s="9"/>
      <c r="WN56" s="9"/>
      <c r="WO56" s="9"/>
      <c r="WP56" s="9"/>
      <c r="WQ56" s="9"/>
      <c r="WR56" s="9"/>
      <c r="WS56" s="9"/>
      <c r="WT56" s="9"/>
      <c r="WU56" s="9"/>
      <c r="WV56" s="9"/>
      <c r="WW56" s="9"/>
      <c r="WX56" s="9"/>
      <c r="WY56" s="9"/>
      <c r="WZ56" s="9"/>
      <c r="XA56" s="9"/>
      <c r="XB56" s="9"/>
      <c r="XC56" s="9"/>
      <c r="XD56" s="9"/>
      <c r="XE56" s="9"/>
      <c r="XF56" s="9"/>
      <c r="XG56" s="9"/>
      <c r="XH56" s="9"/>
      <c r="XI56" s="9"/>
      <c r="XJ56" s="9"/>
      <c r="XK56" s="9"/>
      <c r="XL56" s="9"/>
      <c r="XM56" s="9"/>
      <c r="XN56" s="9"/>
      <c r="XO56" s="9"/>
      <c r="XP56" s="9"/>
      <c r="XQ56" s="9"/>
      <c r="XR56" s="9"/>
      <c r="XS56" s="9"/>
      <c r="XT56" s="9"/>
      <c r="XU56" s="9"/>
      <c r="XV56" s="9"/>
      <c r="XW56" s="9"/>
      <c r="XX56" s="9"/>
      <c r="XY56" s="9"/>
      <c r="XZ56" s="9"/>
      <c r="YA56" s="9"/>
      <c r="YB56" s="9"/>
      <c r="YC56" s="9"/>
      <c r="YD56" s="9"/>
      <c r="YE56" s="9"/>
      <c r="YF56" s="9"/>
      <c r="YG56" s="9"/>
      <c r="YH56" s="9"/>
      <c r="YI56" s="9"/>
      <c r="YJ56" s="9"/>
      <c r="YK56" s="9"/>
      <c r="YL56" s="9"/>
      <c r="YM56" s="9"/>
      <c r="YN56" s="9"/>
      <c r="YO56" s="9"/>
      <c r="YP56" s="9"/>
      <c r="YQ56" s="9"/>
      <c r="YR56" s="9"/>
      <c r="YS56" s="9"/>
      <c r="YT56" s="9"/>
      <c r="YU56" s="9"/>
      <c r="YV56" s="9"/>
      <c r="YW56" s="9"/>
      <c r="YX56" s="9"/>
      <c r="YY56" s="9"/>
      <c r="YZ56" s="9"/>
      <c r="ZA56" s="9"/>
      <c r="ZB56" s="9"/>
      <c r="ZC56" s="9"/>
      <c r="ZD56" s="9"/>
      <c r="ZE56" s="9"/>
      <c r="ZF56" s="9"/>
      <c r="ZG56" s="9"/>
      <c r="ZH56" s="9"/>
      <c r="ZI56" s="9"/>
      <c r="ZJ56" s="9"/>
      <c r="ZK56" s="9"/>
      <c r="ZL56" s="9"/>
      <c r="ZM56" s="9"/>
      <c r="ZN56" s="9"/>
      <c r="ZO56" s="9"/>
      <c r="ZP56" s="9"/>
      <c r="ZQ56" s="9"/>
      <c r="ZR56" s="9"/>
      <c r="ZS56" s="9"/>
      <c r="ZT56" s="9"/>
      <c r="ZU56" s="9"/>
      <c r="ZV56" s="9"/>
      <c r="ZW56" s="9"/>
      <c r="ZX56" s="9"/>
      <c r="ZY56" s="9"/>
      <c r="ZZ56" s="9"/>
      <c r="AAA56" s="9"/>
      <c r="AAB56" s="9"/>
      <c r="AAC56" s="9"/>
      <c r="AAD56" s="9"/>
      <c r="AAE56" s="9"/>
      <c r="AAF56" s="9"/>
      <c r="AAG56" s="9"/>
      <c r="AAH56" s="9"/>
      <c r="AAI56" s="9"/>
      <c r="AAJ56" s="9"/>
      <c r="AAK56" s="9"/>
      <c r="AAL56" s="9"/>
      <c r="AAM56" s="9"/>
      <c r="AAN56" s="9"/>
      <c r="AAO56" s="9"/>
      <c r="AAP56" s="9"/>
      <c r="AAQ56" s="9"/>
      <c r="AAR56" s="9"/>
      <c r="AAS56" s="9"/>
      <c r="AAT56" s="9"/>
      <c r="AAU56" s="9"/>
      <c r="AAV56" s="9"/>
      <c r="AAW56" s="9"/>
      <c r="AAX56" s="9"/>
      <c r="AAY56" s="9"/>
      <c r="AAZ56" s="9"/>
      <c r="ABA56" s="9"/>
      <c r="ABB56" s="9"/>
      <c r="ABC56" s="9"/>
      <c r="ABD56" s="9"/>
      <c r="ABE56" s="9"/>
      <c r="ABF56" s="9"/>
      <c r="ABG56" s="9"/>
      <c r="ABH56" s="9"/>
      <c r="ABI56" s="9"/>
      <c r="ABJ56" s="9"/>
      <c r="ABK56" s="9"/>
      <c r="ABL56" s="9"/>
      <c r="ABM56" s="9"/>
      <c r="ABN56" s="9"/>
      <c r="ABO56" s="9"/>
      <c r="ABP56" s="9"/>
      <c r="ABQ56" s="9"/>
      <c r="ABR56" s="9"/>
      <c r="ABS56" s="9"/>
      <c r="ABT56" s="9"/>
      <c r="ABU56" s="9"/>
      <c r="ABV56" s="9"/>
      <c r="ABW56" s="9"/>
      <c r="ABX56" s="9"/>
      <c r="ABY56" s="9"/>
      <c r="ABZ56" s="9"/>
      <c r="ACA56" s="9"/>
      <c r="ACB56" s="9"/>
      <c r="ACC56" s="9"/>
      <c r="ACD56" s="9"/>
      <c r="ACE56" s="9"/>
      <c r="ACF56" s="9"/>
      <c r="ACG56" s="9"/>
      <c r="ACH56" s="9"/>
      <c r="ACI56" s="9"/>
      <c r="ACJ56" s="9"/>
      <c r="ACK56" s="9"/>
      <c r="ACL56" s="9"/>
      <c r="ACM56" s="9"/>
      <c r="ACN56" s="9"/>
      <c r="ACO56" s="9"/>
      <c r="ACP56" s="9"/>
      <c r="ACQ56" s="9"/>
      <c r="ACR56" s="9"/>
      <c r="ACS56" s="9"/>
      <c r="ACT56" s="9"/>
      <c r="ACU56" s="9"/>
      <c r="ACV56" s="9"/>
      <c r="ACW56" s="9"/>
      <c r="ACX56" s="9"/>
      <c r="ACY56" s="9"/>
      <c r="ACZ56" s="9"/>
      <c r="ADA56" s="9"/>
      <c r="ADB56" s="9"/>
      <c r="ADC56" s="9"/>
      <c r="ADD56" s="9"/>
      <c r="ADE56" s="9"/>
      <c r="ADF56" s="9"/>
      <c r="ADG56" s="9"/>
      <c r="ADH56" s="9"/>
      <c r="ADI56" s="9"/>
      <c r="ADJ56" s="9"/>
      <c r="ADK56" s="9"/>
      <c r="ADL56" s="9"/>
      <c r="ADM56" s="9"/>
      <c r="ADN56" s="9"/>
      <c r="ADO56" s="9"/>
      <c r="ADP56" s="9"/>
      <c r="ADQ56" s="9"/>
      <c r="ADR56" s="9"/>
      <c r="ADS56" s="9"/>
      <c r="ADT56" s="9"/>
      <c r="ADU56" s="9"/>
      <c r="ADV56" s="9"/>
    </row>
    <row r="57" spans="1:802 16383:16383" s="10" customFormat="1">
      <c r="A57" s="9"/>
      <c r="B57" s="21" t="s">
        <v>87</v>
      </c>
      <c r="C57" s="139">
        <f>1286824653/C56</f>
        <v>8.1543169003603767E-4</v>
      </c>
      <c r="D57" s="140">
        <f>1277190316/C56</f>
        <v>8.0932662849251538E-4</v>
      </c>
      <c r="E57" s="141">
        <f>9634337/C56</f>
        <v>6.105061543522301E-6</v>
      </c>
      <c r="F57" s="139">
        <f>3733549766/F56</f>
        <v>2.1691959125926907E-3</v>
      </c>
      <c r="G57" s="140">
        <f>2443811428/F56</f>
        <v>1.4198567296571309E-3</v>
      </c>
      <c r="H57" s="141">
        <f>1289738338/F56</f>
        <v>7.4933918293555962E-4</v>
      </c>
      <c r="I57" s="139">
        <f>8342627481/I56</f>
        <v>4.4048679430765351E-3</v>
      </c>
      <c r="J57" s="140">
        <f>4057966505/I56</f>
        <v>2.1425871660531387E-3</v>
      </c>
      <c r="K57" s="141">
        <f>4284660976/I56</f>
        <v>2.2622807770233963E-3</v>
      </c>
      <c r="L57" s="139">
        <f>14944188371/L56</f>
        <v>7.3316083292777204E-3</v>
      </c>
      <c r="M57" s="140">
        <f>6452482380/L56</f>
        <v>3.1655833282674384E-3</v>
      </c>
      <c r="N57" s="141">
        <f>8491705991/L56</f>
        <v>4.1660250010102824E-3</v>
      </c>
      <c r="O57" s="139">
        <f>14944188371/O56</f>
        <v>7.2316501306879744E-3</v>
      </c>
      <c r="P57" s="140">
        <f>6452482380/O56</f>
        <v>3.1224241750819437E-3</v>
      </c>
      <c r="Q57" s="141">
        <f>8491705991/O56</f>
        <v>4.1092259556060303E-3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/>
      <c r="TG57" s="9"/>
      <c r="TH57" s="9"/>
      <c r="TI57" s="9"/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/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/>
      <c r="YB57" s="9"/>
      <c r="YC57" s="9"/>
      <c r="YD57" s="9"/>
      <c r="YE57" s="9"/>
      <c r="YF57" s="9"/>
      <c r="YG57" s="9"/>
      <c r="YH57" s="9"/>
      <c r="YI57" s="9"/>
      <c r="YJ57" s="9"/>
      <c r="YK57" s="9"/>
      <c r="YL57" s="9"/>
      <c r="YM57" s="9"/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/>
      <c r="ZD57" s="9"/>
      <c r="ZE57" s="9"/>
      <c r="ZF57" s="9"/>
      <c r="ZG57" s="9"/>
      <c r="ZH57" s="9"/>
      <c r="ZI57" s="9"/>
      <c r="ZJ57" s="9"/>
      <c r="ZK57" s="9"/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/>
      <c r="ZZ57" s="9"/>
      <c r="AAA57" s="9"/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</row>
    <row r="58" spans="1:802 16383:16383" s="10" customFormat="1">
      <c r="A58" s="9"/>
      <c r="B58" s="21" t="s">
        <v>88</v>
      </c>
      <c r="C58" s="139">
        <f>270339480/C56</f>
        <v>1.7130801663298845E-4</v>
      </c>
      <c r="D58" s="140">
        <f>270339480/C56</f>
        <v>1.7130801663298845E-4</v>
      </c>
      <c r="E58" s="142" t="s">
        <v>71</v>
      </c>
      <c r="F58" s="139">
        <f>259469024/F56</f>
        <v>1.5075174608110867E-4</v>
      </c>
      <c r="G58" s="140">
        <f>259469024/F56</f>
        <v>1.5075174608110867E-4</v>
      </c>
      <c r="H58" s="142" t="s">
        <v>71</v>
      </c>
      <c r="I58" s="139">
        <f>232527808/I56</f>
        <v>1.2277358538011597E-4</v>
      </c>
      <c r="J58" s="140">
        <f>232527808/I56</f>
        <v>1.2277358538011597E-4</v>
      </c>
      <c r="K58" s="142" t="s">
        <v>71</v>
      </c>
      <c r="L58" s="139">
        <f>228306905/L56</f>
        <v>1.1200720740229869E-4</v>
      </c>
      <c r="M58" s="140">
        <f>228306905/L56</f>
        <v>1.1200720740229869E-4</v>
      </c>
      <c r="N58" s="142" t="s">
        <v>71</v>
      </c>
      <c r="O58" s="139">
        <f>228306905/O56</f>
        <v>1.1048011564041445E-4</v>
      </c>
      <c r="P58" s="140">
        <f>228306905/O56</f>
        <v>1.1048011564041445E-4</v>
      </c>
      <c r="Q58" s="142" t="s">
        <v>71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9"/>
      <c r="PH58" s="9"/>
      <c r="PI58" s="9"/>
      <c r="PJ58" s="9"/>
      <c r="PK58" s="9"/>
      <c r="PL58" s="9"/>
      <c r="PM58" s="9"/>
      <c r="PN58" s="9"/>
      <c r="PO58" s="9"/>
      <c r="PP58" s="9"/>
      <c r="PQ58" s="9"/>
      <c r="PR58" s="9"/>
      <c r="PS58" s="9"/>
      <c r="PT58" s="9"/>
      <c r="PU58" s="9"/>
      <c r="PV58" s="9"/>
      <c r="PW58" s="9"/>
      <c r="PX58" s="9"/>
      <c r="PY58" s="9"/>
      <c r="PZ58" s="9"/>
      <c r="QA58" s="9"/>
      <c r="QB58" s="9"/>
      <c r="QC58" s="9"/>
      <c r="QD58" s="9"/>
      <c r="QE58" s="9"/>
      <c r="QF58" s="9"/>
      <c r="QG58" s="9"/>
      <c r="QH58" s="9"/>
      <c r="QI58" s="9"/>
      <c r="QJ58" s="9"/>
      <c r="QK58" s="9"/>
      <c r="QL58" s="9"/>
      <c r="QM58" s="9"/>
      <c r="QN58" s="9"/>
      <c r="QO58" s="9"/>
      <c r="QP58" s="9"/>
      <c r="QQ58" s="9"/>
      <c r="QR58" s="9"/>
      <c r="QS58" s="9"/>
      <c r="QT58" s="9"/>
      <c r="QU58" s="9"/>
      <c r="QV58" s="9"/>
      <c r="QW58" s="9"/>
      <c r="QX58" s="9"/>
      <c r="QY58" s="9"/>
      <c r="QZ58" s="9"/>
      <c r="RA58" s="9"/>
      <c r="RB58" s="9"/>
      <c r="RC58" s="9"/>
      <c r="RD58" s="9"/>
      <c r="RE58" s="9"/>
      <c r="RF58" s="9"/>
      <c r="RG58" s="9"/>
      <c r="RH58" s="9"/>
      <c r="RI58" s="9"/>
      <c r="RJ58" s="9"/>
      <c r="RK58" s="9"/>
      <c r="RL58" s="9"/>
      <c r="RM58" s="9"/>
      <c r="RN58" s="9"/>
      <c r="RO58" s="9"/>
      <c r="RP58" s="9"/>
      <c r="RQ58" s="9"/>
      <c r="RR58" s="9"/>
      <c r="RS58" s="9"/>
      <c r="RT58" s="9"/>
      <c r="RU58" s="9"/>
      <c r="RV58" s="9"/>
      <c r="RW58" s="9"/>
      <c r="RX58" s="9"/>
      <c r="RY58" s="9"/>
      <c r="RZ58" s="9"/>
      <c r="SA58" s="9"/>
      <c r="SB58" s="9"/>
      <c r="SC58" s="9"/>
      <c r="SD58" s="9"/>
      <c r="SE58" s="9"/>
      <c r="SF58" s="9"/>
      <c r="SG58" s="9"/>
      <c r="SH58" s="9"/>
      <c r="SI58" s="9"/>
      <c r="SJ58" s="9"/>
      <c r="SK58" s="9"/>
      <c r="SL58" s="9"/>
      <c r="SM58" s="9"/>
      <c r="SN58" s="9"/>
      <c r="SO58" s="9"/>
      <c r="SP58" s="9"/>
      <c r="SQ58" s="9"/>
      <c r="SR58" s="9"/>
      <c r="SS58" s="9"/>
      <c r="ST58" s="9"/>
      <c r="SU58" s="9"/>
      <c r="SV58" s="9"/>
      <c r="SW58" s="9"/>
      <c r="SX58" s="9"/>
      <c r="SY58" s="9"/>
      <c r="SZ58" s="9"/>
      <c r="TA58" s="9"/>
      <c r="TB58" s="9"/>
      <c r="TC58" s="9"/>
      <c r="TD58" s="9"/>
      <c r="TE58" s="9"/>
      <c r="TF58" s="9"/>
      <c r="TG58" s="9"/>
      <c r="TH58" s="9"/>
      <c r="TI58" s="9"/>
      <c r="TJ58" s="9"/>
      <c r="TK58" s="9"/>
      <c r="TL58" s="9"/>
      <c r="TM58" s="9"/>
      <c r="TN58" s="9"/>
      <c r="TO58" s="9"/>
      <c r="TP58" s="9"/>
      <c r="TQ58" s="9"/>
      <c r="TR58" s="9"/>
      <c r="TS58" s="9"/>
      <c r="TT58" s="9"/>
      <c r="TU58" s="9"/>
      <c r="TV58" s="9"/>
      <c r="TW58" s="9"/>
      <c r="TX58" s="9"/>
      <c r="TY58" s="9"/>
      <c r="TZ58" s="9"/>
      <c r="UA58" s="9"/>
      <c r="UB58" s="9"/>
      <c r="UC58" s="9"/>
      <c r="UD58" s="9"/>
      <c r="UE58" s="9"/>
      <c r="UF58" s="9"/>
      <c r="UG58" s="9"/>
      <c r="UH58" s="9"/>
      <c r="UI58" s="9"/>
      <c r="UJ58" s="9"/>
      <c r="UK58" s="9"/>
      <c r="UL58" s="9"/>
      <c r="UM58" s="9"/>
      <c r="UN58" s="9"/>
      <c r="UO58" s="9"/>
      <c r="UP58" s="9"/>
      <c r="UQ58" s="9"/>
      <c r="UR58" s="9"/>
      <c r="US58" s="9"/>
      <c r="UT58" s="9"/>
      <c r="UU58" s="9"/>
      <c r="UV58" s="9"/>
      <c r="UW58" s="9"/>
      <c r="UX58" s="9"/>
      <c r="UY58" s="9"/>
      <c r="UZ58" s="9"/>
      <c r="VA58" s="9"/>
      <c r="VB58" s="9"/>
      <c r="VC58" s="9"/>
      <c r="VD58" s="9"/>
      <c r="VE58" s="9"/>
      <c r="VF58" s="9"/>
      <c r="VG58" s="9"/>
      <c r="VH58" s="9"/>
      <c r="VI58" s="9"/>
      <c r="VJ58" s="9"/>
      <c r="VK58" s="9"/>
      <c r="VL58" s="9"/>
      <c r="VM58" s="9"/>
      <c r="VN58" s="9"/>
      <c r="VO58" s="9"/>
      <c r="VP58" s="9"/>
      <c r="VQ58" s="9"/>
      <c r="VR58" s="9"/>
      <c r="VS58" s="9"/>
      <c r="VT58" s="9"/>
      <c r="VU58" s="9"/>
      <c r="VV58" s="9"/>
      <c r="VW58" s="9"/>
      <c r="VX58" s="9"/>
      <c r="VY58" s="9"/>
      <c r="VZ58" s="9"/>
      <c r="WA58" s="9"/>
      <c r="WB58" s="9"/>
      <c r="WC58" s="9"/>
      <c r="WD58" s="9"/>
      <c r="WE58" s="9"/>
      <c r="WF58" s="9"/>
      <c r="WG58" s="9"/>
      <c r="WH58" s="9"/>
      <c r="WI58" s="9"/>
      <c r="WJ58" s="9"/>
      <c r="WK58" s="9"/>
      <c r="WL58" s="9"/>
      <c r="WM58" s="9"/>
      <c r="WN58" s="9"/>
      <c r="WO58" s="9"/>
      <c r="WP58" s="9"/>
      <c r="WQ58" s="9"/>
      <c r="WR58" s="9"/>
      <c r="WS58" s="9"/>
      <c r="WT58" s="9"/>
      <c r="WU58" s="9"/>
      <c r="WV58" s="9"/>
      <c r="WW58" s="9"/>
      <c r="WX58" s="9"/>
      <c r="WY58" s="9"/>
      <c r="WZ58" s="9"/>
      <c r="XA58" s="9"/>
      <c r="XB58" s="9"/>
      <c r="XC58" s="9"/>
      <c r="XD58" s="9"/>
      <c r="XE58" s="9"/>
      <c r="XF58" s="9"/>
      <c r="XG58" s="9"/>
      <c r="XH58" s="9"/>
      <c r="XI58" s="9"/>
      <c r="XJ58" s="9"/>
      <c r="XK58" s="9"/>
      <c r="XL58" s="9"/>
      <c r="XM58" s="9"/>
      <c r="XN58" s="9"/>
      <c r="XO58" s="9"/>
      <c r="XP58" s="9"/>
      <c r="XQ58" s="9"/>
      <c r="XR58" s="9"/>
      <c r="XS58" s="9"/>
      <c r="XT58" s="9"/>
      <c r="XU58" s="9"/>
      <c r="XV58" s="9"/>
      <c r="XW58" s="9"/>
      <c r="XX58" s="9"/>
      <c r="XY58" s="9"/>
      <c r="XZ58" s="9"/>
      <c r="YA58" s="9"/>
      <c r="YB58" s="9"/>
      <c r="YC58" s="9"/>
      <c r="YD58" s="9"/>
      <c r="YE58" s="9"/>
      <c r="YF58" s="9"/>
      <c r="YG58" s="9"/>
      <c r="YH58" s="9"/>
      <c r="YI58" s="9"/>
      <c r="YJ58" s="9"/>
      <c r="YK58" s="9"/>
      <c r="YL58" s="9"/>
      <c r="YM58" s="9"/>
      <c r="YN58" s="9"/>
      <c r="YO58" s="9"/>
      <c r="YP58" s="9"/>
      <c r="YQ58" s="9"/>
      <c r="YR58" s="9"/>
      <c r="YS58" s="9"/>
      <c r="YT58" s="9"/>
      <c r="YU58" s="9"/>
      <c r="YV58" s="9"/>
      <c r="YW58" s="9"/>
      <c r="YX58" s="9"/>
      <c r="YY58" s="9"/>
      <c r="YZ58" s="9"/>
      <c r="ZA58" s="9"/>
      <c r="ZB58" s="9"/>
      <c r="ZC58" s="9"/>
      <c r="ZD58" s="9"/>
      <c r="ZE58" s="9"/>
      <c r="ZF58" s="9"/>
      <c r="ZG58" s="9"/>
      <c r="ZH58" s="9"/>
      <c r="ZI58" s="9"/>
      <c r="ZJ58" s="9"/>
      <c r="ZK58" s="9"/>
      <c r="ZL58" s="9"/>
      <c r="ZM58" s="9"/>
      <c r="ZN58" s="9"/>
      <c r="ZO58" s="9"/>
      <c r="ZP58" s="9"/>
      <c r="ZQ58" s="9"/>
      <c r="ZR58" s="9"/>
      <c r="ZS58" s="9"/>
      <c r="ZT58" s="9"/>
      <c r="ZU58" s="9"/>
      <c r="ZV58" s="9"/>
      <c r="ZW58" s="9"/>
      <c r="ZX58" s="9"/>
      <c r="ZY58" s="9"/>
      <c r="ZZ58" s="9"/>
      <c r="AAA58" s="9"/>
      <c r="AAB58" s="9"/>
      <c r="AAC58" s="9"/>
      <c r="AAD58" s="9"/>
      <c r="AAE58" s="9"/>
      <c r="AAF58" s="9"/>
      <c r="AAG58" s="9"/>
      <c r="AAH58" s="9"/>
      <c r="AAI58" s="9"/>
      <c r="AAJ58" s="9"/>
      <c r="AAK58" s="9"/>
      <c r="AAL58" s="9"/>
      <c r="AAM58" s="9"/>
      <c r="AAN58" s="9"/>
      <c r="AAO58" s="9"/>
      <c r="AAP58" s="9"/>
      <c r="AAQ58" s="9"/>
      <c r="AAR58" s="9"/>
      <c r="AAS58" s="9"/>
      <c r="AAT58" s="9"/>
      <c r="AAU58" s="9"/>
      <c r="AAV58" s="9"/>
      <c r="AAW58" s="9"/>
      <c r="AAX58" s="9"/>
      <c r="AAY58" s="9"/>
      <c r="AAZ58" s="9"/>
      <c r="ABA58" s="9"/>
      <c r="ABB58" s="9"/>
      <c r="ABC58" s="9"/>
      <c r="ABD58" s="9"/>
      <c r="ABE58" s="9"/>
      <c r="ABF58" s="9"/>
      <c r="ABG58" s="9"/>
      <c r="ABH58" s="9"/>
      <c r="ABI58" s="9"/>
      <c r="ABJ58" s="9"/>
      <c r="ABK58" s="9"/>
      <c r="ABL58" s="9"/>
      <c r="ABM58" s="9"/>
      <c r="ABN58" s="9"/>
      <c r="ABO58" s="9"/>
      <c r="ABP58" s="9"/>
      <c r="ABQ58" s="9"/>
      <c r="ABR58" s="9"/>
      <c r="ABS58" s="9"/>
      <c r="ABT58" s="9"/>
      <c r="ABU58" s="9"/>
      <c r="ABV58" s="9"/>
      <c r="ABW58" s="9"/>
      <c r="ABX58" s="9"/>
      <c r="ABY58" s="9"/>
      <c r="ABZ58" s="9"/>
      <c r="ACA58" s="9"/>
      <c r="ACB58" s="9"/>
      <c r="ACC58" s="9"/>
      <c r="ACD58" s="9"/>
      <c r="ACE58" s="9"/>
      <c r="ACF58" s="9"/>
      <c r="ACG58" s="9"/>
      <c r="ACH58" s="9"/>
      <c r="ACI58" s="9"/>
      <c r="ACJ58" s="9"/>
      <c r="ACK58" s="9"/>
      <c r="ACL58" s="9"/>
      <c r="ACM58" s="9"/>
      <c r="ACN58" s="9"/>
      <c r="ACO58" s="9"/>
      <c r="ACP58" s="9"/>
      <c r="ACQ58" s="9"/>
      <c r="ACR58" s="9"/>
      <c r="ACS58" s="9"/>
      <c r="ACT58" s="9"/>
      <c r="ACU58" s="9"/>
      <c r="ACV58" s="9"/>
      <c r="ACW58" s="9"/>
      <c r="ACX58" s="9"/>
      <c r="ACY58" s="9"/>
      <c r="ACZ58" s="9"/>
      <c r="ADA58" s="9"/>
      <c r="ADB58" s="9"/>
      <c r="ADC58" s="9"/>
      <c r="ADD58" s="9"/>
      <c r="ADE58" s="9"/>
      <c r="ADF58" s="9"/>
      <c r="ADG58" s="9"/>
      <c r="ADH58" s="9"/>
      <c r="ADI58" s="9"/>
      <c r="ADJ58" s="9"/>
      <c r="ADK58" s="9"/>
      <c r="ADL58" s="9"/>
      <c r="ADM58" s="9"/>
      <c r="ADN58" s="9"/>
      <c r="ADO58" s="9"/>
      <c r="ADP58" s="9"/>
      <c r="ADQ58" s="9"/>
      <c r="ADR58" s="9"/>
      <c r="ADS58" s="9"/>
      <c r="ADT58" s="9"/>
      <c r="ADU58" s="9"/>
      <c r="ADV58" s="9"/>
    </row>
    <row r="59" spans="1:802 16383:16383" s="10" customFormat="1">
      <c r="A59" s="9"/>
      <c r="B59" s="21" t="s">
        <v>89</v>
      </c>
      <c r="C59" s="139">
        <f>1576532906601/C56</f>
        <v>0.99901326061016971</v>
      </c>
      <c r="D59" s="140">
        <f>25073880701/C56</f>
        <v>1.5888751329182389E-2</v>
      </c>
      <c r="E59" s="141">
        <f>1551459025900/C56</f>
        <v>0.98312450928098727</v>
      </c>
      <c r="F59" s="139">
        <f>1717174601122/F56</f>
        <v>0.99768005234132617</v>
      </c>
      <c r="G59" s="140">
        <f>33687753896/F56</f>
        <v>1.9572616580901279E-2</v>
      </c>
      <c r="H59" s="141">
        <f>1683486847226/F56</f>
        <v>0.97810743576042491</v>
      </c>
      <c r="I59" s="139">
        <f>1885381165039/I56</f>
        <v>0.99547235847154336</v>
      </c>
      <c r="J59" s="140">
        <f>33199408218/I56</f>
        <v>1.7529130878926734E-2</v>
      </c>
      <c r="K59" s="141">
        <f>1852181756821/I56</f>
        <v>0.97794322759261665</v>
      </c>
      <c r="L59" s="139">
        <f>2023113544803/L56</f>
        <v>0.9925380855701641</v>
      </c>
      <c r="M59" s="140">
        <f>35907961685/L56</f>
        <v>1.7616420807971576E-2</v>
      </c>
      <c r="N59" s="141">
        <f>1987205583118/L56</f>
        <v>0.97492166476219255</v>
      </c>
      <c r="O59" s="139">
        <f>2023113544803/O56</f>
        <v>0.97900594983548239</v>
      </c>
      <c r="P59" s="140">
        <f>35907961685/O56</f>
        <v>1.7376240807830019E-2</v>
      </c>
      <c r="Q59" s="141">
        <f>1987205583118/O56</f>
        <v>0.96162970902765244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</row>
    <row r="60" spans="1:802 16383:16383" s="10" customFormat="1">
      <c r="A60" s="9"/>
      <c r="B60" s="21"/>
      <c r="C60" s="139"/>
      <c r="D60" s="140"/>
      <c r="E60" s="141"/>
      <c r="F60" s="139"/>
      <c r="G60" s="140"/>
      <c r="H60" s="141"/>
      <c r="I60" s="139"/>
      <c r="J60" s="140"/>
      <c r="K60" s="141"/>
      <c r="L60" s="139"/>
      <c r="M60" s="140"/>
      <c r="N60" s="141"/>
      <c r="O60" s="139"/>
      <c r="P60" s="140"/>
      <c r="Q60" s="141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/>
      <c r="YV60" s="9"/>
      <c r="YW60" s="9"/>
      <c r="YX60" s="9"/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</row>
    <row r="61" spans="1:802 16383:16383" s="10" customFormat="1">
      <c r="A61" s="9"/>
      <c r="B61" s="21" t="s">
        <v>29</v>
      </c>
      <c r="C61" s="15">
        <v>4721605396</v>
      </c>
      <c r="D61" s="67">
        <v>607210012</v>
      </c>
      <c r="E61" s="60">
        <v>4114395384</v>
      </c>
      <c r="F61" s="15">
        <v>4824153368</v>
      </c>
      <c r="G61" s="67">
        <v>481692795</v>
      </c>
      <c r="H61" s="60">
        <v>4342460573</v>
      </c>
      <c r="I61" s="15">
        <v>5268731198</v>
      </c>
      <c r="J61" s="67">
        <v>460435485</v>
      </c>
      <c r="K61" s="60">
        <v>4808295713</v>
      </c>
      <c r="L61" s="60">
        <v>4720309854</v>
      </c>
      <c r="M61" s="60">
        <v>424849318</v>
      </c>
      <c r="N61" s="60">
        <v>4295460536</v>
      </c>
      <c r="O61" s="60">
        <v>3267839626</v>
      </c>
      <c r="P61" s="60">
        <v>259283210</v>
      </c>
      <c r="Q61" s="60">
        <v>3008556416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9"/>
      <c r="SK61" s="9"/>
      <c r="SL61" s="9"/>
      <c r="SM61" s="9"/>
      <c r="SN61" s="9"/>
      <c r="SO61" s="9"/>
      <c r="SP61" s="9"/>
      <c r="SQ61" s="9"/>
      <c r="SR61" s="9"/>
      <c r="SS61" s="9"/>
      <c r="ST61" s="9"/>
      <c r="SU61" s="9"/>
      <c r="SV61" s="9"/>
      <c r="SW61" s="9"/>
      <c r="SX61" s="9"/>
      <c r="SY61" s="9"/>
      <c r="SZ61" s="9"/>
      <c r="TA61" s="9"/>
      <c r="TB61" s="9"/>
      <c r="TC61" s="9"/>
      <c r="TD61" s="9"/>
      <c r="TE61" s="9"/>
      <c r="TF61" s="9"/>
      <c r="TG61" s="9"/>
      <c r="TH61" s="9"/>
      <c r="TI61" s="9"/>
      <c r="TJ61" s="9"/>
      <c r="TK61" s="9"/>
      <c r="TL61" s="9"/>
      <c r="TM61" s="9"/>
      <c r="TN61" s="9"/>
      <c r="TO61" s="9"/>
      <c r="TP61" s="9"/>
      <c r="TQ61" s="9"/>
      <c r="TR61" s="9"/>
      <c r="TS61" s="9"/>
      <c r="TT61" s="9"/>
      <c r="TU61" s="9"/>
      <c r="TV61" s="9"/>
      <c r="TW61" s="9"/>
      <c r="TX61" s="9"/>
      <c r="TY61" s="9"/>
      <c r="TZ61" s="9"/>
      <c r="UA61" s="9"/>
      <c r="UB61" s="9"/>
      <c r="UC61" s="9"/>
      <c r="UD61" s="9"/>
      <c r="UE61" s="9"/>
      <c r="UF61" s="9"/>
      <c r="UG61" s="9"/>
      <c r="UH61" s="9"/>
      <c r="UI61" s="9"/>
      <c r="UJ61" s="9"/>
      <c r="UK61" s="9"/>
      <c r="UL61" s="9"/>
      <c r="UM61" s="9"/>
      <c r="UN61" s="9"/>
      <c r="UO61" s="9"/>
      <c r="UP61" s="9"/>
      <c r="UQ61" s="9"/>
      <c r="UR61" s="9"/>
      <c r="US61" s="9"/>
      <c r="UT61" s="9"/>
      <c r="UU61" s="9"/>
      <c r="UV61" s="9"/>
      <c r="UW61" s="9"/>
      <c r="UX61" s="9"/>
      <c r="UY61" s="9"/>
      <c r="UZ61" s="9"/>
      <c r="VA61" s="9"/>
      <c r="VB61" s="9"/>
      <c r="VC61" s="9"/>
      <c r="VD61" s="9"/>
      <c r="VE61" s="9"/>
      <c r="VF61" s="9"/>
      <c r="VG61" s="9"/>
      <c r="VH61" s="9"/>
      <c r="VI61" s="9"/>
      <c r="VJ61" s="9"/>
      <c r="VK61" s="9"/>
      <c r="VL61" s="9"/>
      <c r="VM61" s="9"/>
      <c r="VN61" s="9"/>
      <c r="VO61" s="9"/>
      <c r="VP61" s="9"/>
      <c r="VQ61" s="9"/>
      <c r="VR61" s="9"/>
      <c r="VS61" s="9"/>
      <c r="VT61" s="9"/>
      <c r="VU61" s="9"/>
      <c r="VV61" s="9"/>
      <c r="VW61" s="9"/>
      <c r="VX61" s="9"/>
      <c r="VY61" s="9"/>
      <c r="VZ61" s="9"/>
      <c r="WA61" s="9"/>
      <c r="WB61" s="9"/>
      <c r="WC61" s="9"/>
      <c r="WD61" s="9"/>
      <c r="WE61" s="9"/>
      <c r="WF61" s="9"/>
      <c r="WG61" s="9"/>
      <c r="WH61" s="9"/>
      <c r="WI61" s="9"/>
      <c r="WJ61" s="9"/>
      <c r="WK61" s="9"/>
      <c r="WL61" s="9"/>
      <c r="WM61" s="9"/>
      <c r="WN61" s="9"/>
      <c r="WO61" s="9"/>
      <c r="WP61" s="9"/>
      <c r="WQ61" s="9"/>
      <c r="WR61" s="9"/>
      <c r="WS61" s="9"/>
      <c r="WT61" s="9"/>
      <c r="WU61" s="9"/>
      <c r="WV61" s="9"/>
      <c r="WW61" s="9"/>
      <c r="WX61" s="9"/>
      <c r="WY61" s="9"/>
      <c r="WZ61" s="9"/>
      <c r="XA61" s="9"/>
      <c r="XB61" s="9"/>
      <c r="XC61" s="9"/>
      <c r="XD61" s="9"/>
      <c r="XE61" s="9"/>
      <c r="XF61" s="9"/>
      <c r="XG61" s="9"/>
      <c r="XH61" s="9"/>
      <c r="XI61" s="9"/>
      <c r="XJ61" s="9"/>
      <c r="XK61" s="9"/>
      <c r="XL61" s="9"/>
      <c r="XM61" s="9"/>
      <c r="XN61" s="9"/>
      <c r="XO61" s="9"/>
      <c r="XP61" s="9"/>
      <c r="XQ61" s="9"/>
      <c r="XR61" s="9"/>
      <c r="XS61" s="9"/>
      <c r="XT61" s="9"/>
      <c r="XU61" s="9"/>
      <c r="XV61" s="9"/>
      <c r="XW61" s="9"/>
      <c r="XX61" s="9"/>
      <c r="XY61" s="9"/>
      <c r="XZ61" s="9"/>
      <c r="YA61" s="9"/>
      <c r="YB61" s="9"/>
      <c r="YC61" s="9"/>
      <c r="YD61" s="9"/>
      <c r="YE61" s="9"/>
      <c r="YF61" s="9"/>
      <c r="YG61" s="9"/>
      <c r="YH61" s="9"/>
      <c r="YI61" s="9"/>
      <c r="YJ61" s="9"/>
      <c r="YK61" s="9"/>
      <c r="YL61" s="9"/>
      <c r="YM61" s="9"/>
      <c r="YN61" s="9"/>
      <c r="YO61" s="9"/>
      <c r="YP61" s="9"/>
      <c r="YQ61" s="9"/>
      <c r="YR61" s="9"/>
      <c r="YS61" s="9"/>
      <c r="YT61" s="9"/>
      <c r="YU61" s="9"/>
      <c r="YV61" s="9"/>
      <c r="YW61" s="9"/>
      <c r="YX61" s="9"/>
      <c r="YY61" s="9"/>
      <c r="YZ61" s="9"/>
      <c r="ZA61" s="9"/>
      <c r="ZB61" s="9"/>
      <c r="ZC61" s="9"/>
      <c r="ZD61" s="9"/>
      <c r="ZE61" s="9"/>
      <c r="ZF61" s="9"/>
      <c r="ZG61" s="9"/>
      <c r="ZH61" s="9"/>
      <c r="ZI61" s="9"/>
      <c r="ZJ61" s="9"/>
      <c r="ZK61" s="9"/>
      <c r="ZL61" s="9"/>
      <c r="ZM61" s="9"/>
      <c r="ZN61" s="9"/>
      <c r="ZO61" s="9"/>
      <c r="ZP61" s="9"/>
      <c r="ZQ61" s="9"/>
      <c r="ZR61" s="9"/>
      <c r="ZS61" s="9"/>
      <c r="ZT61" s="9"/>
      <c r="ZU61" s="9"/>
      <c r="ZV61" s="9"/>
      <c r="ZW61" s="9"/>
      <c r="ZX61" s="9"/>
      <c r="ZY61" s="9"/>
      <c r="ZZ61" s="9"/>
      <c r="AAA61" s="9"/>
      <c r="AAB61" s="9"/>
      <c r="AAC61" s="9"/>
      <c r="AAD61" s="9"/>
      <c r="AAE61" s="9"/>
      <c r="AAF61" s="9"/>
      <c r="AAG61" s="9"/>
      <c r="AAH61" s="9"/>
      <c r="AAI61" s="9"/>
      <c r="AAJ61" s="9"/>
      <c r="AAK61" s="9"/>
      <c r="AAL61" s="9"/>
      <c r="AAM61" s="9"/>
      <c r="AAN61" s="9"/>
      <c r="AAO61" s="9"/>
      <c r="AAP61" s="9"/>
      <c r="AAQ61" s="9"/>
      <c r="AAR61" s="9"/>
      <c r="AAS61" s="9"/>
      <c r="AAT61" s="9"/>
      <c r="AAU61" s="9"/>
      <c r="AAV61" s="9"/>
      <c r="AAW61" s="9"/>
      <c r="AAX61" s="9"/>
      <c r="AAY61" s="9"/>
      <c r="AAZ61" s="9"/>
      <c r="ABA61" s="9"/>
      <c r="ABB61" s="9"/>
      <c r="ABC61" s="9"/>
      <c r="ABD61" s="9"/>
      <c r="ABE61" s="9"/>
      <c r="ABF61" s="9"/>
      <c r="ABG61" s="9"/>
      <c r="ABH61" s="9"/>
      <c r="ABI61" s="9"/>
      <c r="ABJ61" s="9"/>
      <c r="ABK61" s="9"/>
      <c r="ABL61" s="9"/>
      <c r="ABM61" s="9"/>
      <c r="ABN61" s="9"/>
      <c r="ABO61" s="9"/>
      <c r="ABP61" s="9"/>
      <c r="ABQ61" s="9"/>
      <c r="ABR61" s="9"/>
      <c r="ABS61" s="9"/>
      <c r="ABT61" s="9"/>
      <c r="ABU61" s="9"/>
      <c r="ABV61" s="9"/>
      <c r="ABW61" s="9"/>
      <c r="ABX61" s="9"/>
      <c r="ABY61" s="9"/>
      <c r="ABZ61" s="9"/>
      <c r="ACA61" s="9"/>
      <c r="ACB61" s="9"/>
      <c r="ACC61" s="9"/>
      <c r="ACD61" s="9"/>
      <c r="ACE61" s="9"/>
      <c r="ACF61" s="9"/>
      <c r="ACG61" s="9"/>
      <c r="ACH61" s="9"/>
      <c r="ACI61" s="9"/>
      <c r="ACJ61" s="9"/>
      <c r="ACK61" s="9"/>
      <c r="ACL61" s="9"/>
      <c r="ACM61" s="9"/>
      <c r="ACN61" s="9"/>
      <c r="ACO61" s="9"/>
      <c r="ACP61" s="9"/>
      <c r="ACQ61" s="9"/>
      <c r="ACR61" s="9"/>
      <c r="ACS61" s="9"/>
      <c r="ACT61" s="9"/>
      <c r="ACU61" s="9"/>
      <c r="ACV61" s="9"/>
      <c r="ACW61" s="9"/>
      <c r="ACX61" s="9"/>
      <c r="ACY61" s="9"/>
      <c r="ACZ61" s="9"/>
      <c r="ADA61" s="9"/>
      <c r="ADB61" s="9"/>
      <c r="ADC61" s="9"/>
      <c r="ADD61" s="9"/>
      <c r="ADE61" s="9"/>
      <c r="ADF61" s="9"/>
      <c r="ADG61" s="9"/>
      <c r="ADH61" s="9"/>
      <c r="ADI61" s="9"/>
      <c r="ADJ61" s="9"/>
      <c r="ADK61" s="9"/>
      <c r="ADL61" s="9"/>
      <c r="ADM61" s="9"/>
      <c r="ADN61" s="9"/>
      <c r="ADO61" s="9"/>
      <c r="ADP61" s="9"/>
      <c r="ADQ61" s="9"/>
      <c r="ADR61" s="9"/>
      <c r="ADS61" s="9"/>
      <c r="ADT61" s="9"/>
      <c r="ADU61" s="9"/>
      <c r="ADV61" s="9"/>
    </row>
    <row r="62" spans="1:802 16383:16383" s="10" customFormat="1">
      <c r="A62" s="9"/>
      <c r="B62" s="21" t="s">
        <v>30</v>
      </c>
      <c r="C62" s="15">
        <v>17805851598</v>
      </c>
      <c r="D62" s="67">
        <v>9793708866</v>
      </c>
      <c r="E62" s="60">
        <v>8012142732</v>
      </c>
      <c r="F62" s="15">
        <v>19985653737.5</v>
      </c>
      <c r="G62" s="67">
        <v>12494055829.5</v>
      </c>
      <c r="H62" s="60">
        <v>7491597908</v>
      </c>
      <c r="I62" s="15">
        <v>20999919761.459999</v>
      </c>
      <c r="J62" s="67">
        <v>13592249365.5</v>
      </c>
      <c r="K62" s="60">
        <v>7407670395.96</v>
      </c>
      <c r="L62" s="198">
        <v>21070900222.5</v>
      </c>
      <c r="M62" s="198">
        <v>14989159996.5</v>
      </c>
      <c r="N62" s="209">
        <v>6081740226</v>
      </c>
      <c r="O62" s="198">
        <v>18169796812</v>
      </c>
      <c r="P62" s="198">
        <v>12481591788</v>
      </c>
      <c r="Q62" s="209">
        <v>5688205024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9"/>
      <c r="PH62" s="9"/>
      <c r="PI62" s="9"/>
      <c r="PJ62" s="9"/>
      <c r="PK62" s="9"/>
      <c r="PL62" s="9"/>
      <c r="PM62" s="9"/>
      <c r="PN62" s="9"/>
      <c r="PO62" s="9"/>
      <c r="PP62" s="9"/>
      <c r="PQ62" s="9"/>
      <c r="PR62" s="9"/>
      <c r="PS62" s="9"/>
      <c r="PT62" s="9"/>
      <c r="PU62" s="9"/>
      <c r="PV62" s="9"/>
      <c r="PW62" s="9"/>
      <c r="PX62" s="9"/>
      <c r="PY62" s="9"/>
      <c r="PZ62" s="9"/>
      <c r="QA62" s="9"/>
      <c r="QB62" s="9"/>
      <c r="QC62" s="9"/>
      <c r="QD62" s="9"/>
      <c r="QE62" s="9"/>
      <c r="QF62" s="9"/>
      <c r="QG62" s="9"/>
      <c r="QH62" s="9"/>
      <c r="QI62" s="9"/>
      <c r="QJ62" s="9"/>
      <c r="QK62" s="9"/>
      <c r="QL62" s="9"/>
      <c r="QM62" s="9"/>
      <c r="QN62" s="9"/>
      <c r="QO62" s="9"/>
      <c r="QP62" s="9"/>
      <c r="QQ62" s="9"/>
      <c r="QR62" s="9"/>
      <c r="QS62" s="9"/>
      <c r="QT62" s="9"/>
      <c r="QU62" s="9"/>
      <c r="QV62" s="9"/>
      <c r="QW62" s="9"/>
      <c r="QX62" s="9"/>
      <c r="QY62" s="9"/>
      <c r="QZ62" s="9"/>
      <c r="RA62" s="9"/>
      <c r="RB62" s="9"/>
      <c r="RC62" s="9"/>
      <c r="RD62" s="9"/>
      <c r="RE62" s="9"/>
      <c r="RF62" s="9"/>
      <c r="RG62" s="9"/>
      <c r="RH62" s="9"/>
      <c r="RI62" s="9"/>
      <c r="RJ62" s="9"/>
      <c r="RK62" s="9"/>
      <c r="RL62" s="9"/>
      <c r="RM62" s="9"/>
      <c r="RN62" s="9"/>
      <c r="RO62" s="9"/>
      <c r="RP62" s="9"/>
      <c r="RQ62" s="9"/>
      <c r="RR62" s="9"/>
      <c r="RS62" s="9"/>
      <c r="RT62" s="9"/>
      <c r="RU62" s="9"/>
      <c r="RV62" s="9"/>
      <c r="RW62" s="9"/>
      <c r="RX62" s="9"/>
      <c r="RY62" s="9"/>
      <c r="RZ62" s="9"/>
      <c r="SA62" s="9"/>
      <c r="SB62" s="9"/>
      <c r="SC62" s="9"/>
      <c r="SD62" s="9"/>
      <c r="SE62" s="9"/>
      <c r="SF62" s="9"/>
      <c r="SG62" s="9"/>
      <c r="SH62" s="9"/>
      <c r="SI62" s="9"/>
      <c r="SJ62" s="9"/>
      <c r="SK62" s="9"/>
      <c r="SL62" s="9"/>
      <c r="SM62" s="9"/>
      <c r="SN62" s="9"/>
      <c r="SO62" s="9"/>
      <c r="SP62" s="9"/>
      <c r="SQ62" s="9"/>
      <c r="SR62" s="9"/>
      <c r="SS62" s="9"/>
      <c r="ST62" s="9"/>
      <c r="SU62" s="9"/>
      <c r="SV62" s="9"/>
      <c r="SW62" s="9"/>
      <c r="SX62" s="9"/>
      <c r="SY62" s="9"/>
      <c r="SZ62" s="9"/>
      <c r="TA62" s="9"/>
      <c r="TB62" s="9"/>
      <c r="TC62" s="9"/>
      <c r="TD62" s="9"/>
      <c r="TE62" s="9"/>
      <c r="TF62" s="9"/>
      <c r="TG62" s="9"/>
      <c r="TH62" s="9"/>
      <c r="TI62" s="9"/>
      <c r="TJ62" s="9"/>
      <c r="TK62" s="9"/>
      <c r="TL62" s="9"/>
      <c r="TM62" s="9"/>
      <c r="TN62" s="9"/>
      <c r="TO62" s="9"/>
      <c r="TP62" s="9"/>
      <c r="TQ62" s="9"/>
      <c r="TR62" s="9"/>
      <c r="TS62" s="9"/>
      <c r="TT62" s="9"/>
      <c r="TU62" s="9"/>
      <c r="TV62" s="9"/>
      <c r="TW62" s="9"/>
      <c r="TX62" s="9"/>
      <c r="TY62" s="9"/>
      <c r="TZ62" s="9"/>
      <c r="UA62" s="9"/>
      <c r="UB62" s="9"/>
      <c r="UC62" s="9"/>
      <c r="UD62" s="9"/>
      <c r="UE62" s="9"/>
      <c r="UF62" s="9"/>
      <c r="UG62" s="9"/>
      <c r="UH62" s="9"/>
      <c r="UI62" s="9"/>
      <c r="UJ62" s="9"/>
      <c r="UK62" s="9"/>
      <c r="UL62" s="9"/>
      <c r="UM62" s="9"/>
      <c r="UN62" s="9"/>
      <c r="UO62" s="9"/>
      <c r="UP62" s="9"/>
      <c r="UQ62" s="9"/>
      <c r="UR62" s="9"/>
      <c r="US62" s="9"/>
      <c r="UT62" s="9"/>
      <c r="UU62" s="9"/>
      <c r="UV62" s="9"/>
      <c r="UW62" s="9"/>
      <c r="UX62" s="9"/>
      <c r="UY62" s="9"/>
      <c r="UZ62" s="9"/>
      <c r="VA62" s="9"/>
      <c r="VB62" s="9"/>
      <c r="VC62" s="9"/>
      <c r="VD62" s="9"/>
      <c r="VE62" s="9"/>
      <c r="VF62" s="9"/>
      <c r="VG62" s="9"/>
      <c r="VH62" s="9"/>
      <c r="VI62" s="9"/>
      <c r="VJ62" s="9"/>
      <c r="VK62" s="9"/>
      <c r="VL62" s="9"/>
      <c r="VM62" s="9"/>
      <c r="VN62" s="9"/>
      <c r="VO62" s="9"/>
      <c r="VP62" s="9"/>
      <c r="VQ62" s="9"/>
      <c r="VR62" s="9"/>
      <c r="VS62" s="9"/>
      <c r="VT62" s="9"/>
      <c r="VU62" s="9"/>
      <c r="VV62" s="9"/>
      <c r="VW62" s="9"/>
      <c r="VX62" s="9"/>
      <c r="VY62" s="9"/>
      <c r="VZ62" s="9"/>
      <c r="WA62" s="9"/>
      <c r="WB62" s="9"/>
      <c r="WC62" s="9"/>
      <c r="WD62" s="9"/>
      <c r="WE62" s="9"/>
      <c r="WF62" s="9"/>
      <c r="WG62" s="9"/>
      <c r="WH62" s="9"/>
      <c r="WI62" s="9"/>
      <c r="WJ62" s="9"/>
      <c r="WK62" s="9"/>
      <c r="WL62" s="9"/>
      <c r="WM62" s="9"/>
      <c r="WN62" s="9"/>
      <c r="WO62" s="9"/>
      <c r="WP62" s="9"/>
      <c r="WQ62" s="9"/>
      <c r="WR62" s="9"/>
      <c r="WS62" s="9"/>
      <c r="WT62" s="9"/>
      <c r="WU62" s="9"/>
      <c r="WV62" s="9"/>
      <c r="WW62" s="9"/>
      <c r="WX62" s="9"/>
      <c r="WY62" s="9"/>
      <c r="WZ62" s="9"/>
      <c r="XA62" s="9"/>
      <c r="XB62" s="9"/>
      <c r="XC62" s="9"/>
      <c r="XD62" s="9"/>
      <c r="XE62" s="9"/>
      <c r="XF62" s="9"/>
      <c r="XG62" s="9"/>
      <c r="XH62" s="9"/>
      <c r="XI62" s="9"/>
      <c r="XJ62" s="9"/>
      <c r="XK62" s="9"/>
      <c r="XL62" s="9"/>
      <c r="XM62" s="9"/>
      <c r="XN62" s="9"/>
      <c r="XO62" s="9"/>
      <c r="XP62" s="9"/>
      <c r="XQ62" s="9"/>
      <c r="XR62" s="9"/>
      <c r="XS62" s="9"/>
      <c r="XT62" s="9"/>
      <c r="XU62" s="9"/>
      <c r="XV62" s="9"/>
      <c r="XW62" s="9"/>
      <c r="XX62" s="9"/>
      <c r="XY62" s="9"/>
      <c r="XZ62" s="9"/>
      <c r="YA62" s="9"/>
      <c r="YB62" s="9"/>
      <c r="YC62" s="9"/>
      <c r="YD62" s="9"/>
      <c r="YE62" s="9"/>
      <c r="YF62" s="9"/>
      <c r="YG62" s="9"/>
      <c r="YH62" s="9"/>
      <c r="YI62" s="9"/>
      <c r="YJ62" s="9"/>
      <c r="YK62" s="9"/>
      <c r="YL62" s="9"/>
      <c r="YM62" s="9"/>
      <c r="YN62" s="9"/>
      <c r="YO62" s="9"/>
      <c r="YP62" s="9"/>
      <c r="YQ62" s="9"/>
      <c r="YR62" s="9"/>
      <c r="YS62" s="9"/>
      <c r="YT62" s="9"/>
      <c r="YU62" s="9"/>
      <c r="YV62" s="9"/>
      <c r="YW62" s="9"/>
      <c r="YX62" s="9"/>
      <c r="YY62" s="9"/>
      <c r="YZ62" s="9"/>
      <c r="ZA62" s="9"/>
      <c r="ZB62" s="9"/>
      <c r="ZC62" s="9"/>
      <c r="ZD62" s="9"/>
      <c r="ZE62" s="9"/>
      <c r="ZF62" s="9"/>
      <c r="ZG62" s="9"/>
      <c r="ZH62" s="9"/>
      <c r="ZI62" s="9"/>
      <c r="ZJ62" s="9"/>
      <c r="ZK62" s="9"/>
      <c r="ZL62" s="9"/>
      <c r="ZM62" s="9"/>
      <c r="ZN62" s="9"/>
      <c r="ZO62" s="9"/>
      <c r="ZP62" s="9"/>
      <c r="ZQ62" s="9"/>
      <c r="ZR62" s="9"/>
      <c r="ZS62" s="9"/>
      <c r="ZT62" s="9"/>
      <c r="ZU62" s="9"/>
      <c r="ZV62" s="9"/>
      <c r="ZW62" s="9"/>
      <c r="ZX62" s="9"/>
      <c r="ZY62" s="9"/>
      <c r="ZZ62" s="9"/>
      <c r="AAA62" s="9"/>
      <c r="AAB62" s="9"/>
      <c r="AAC62" s="9"/>
      <c r="AAD62" s="9"/>
      <c r="AAE62" s="9"/>
      <c r="AAF62" s="9"/>
      <c r="AAG62" s="9"/>
      <c r="AAH62" s="9"/>
      <c r="AAI62" s="9"/>
      <c r="AAJ62" s="9"/>
      <c r="AAK62" s="9"/>
      <c r="AAL62" s="9"/>
      <c r="AAM62" s="9"/>
      <c r="AAN62" s="9"/>
      <c r="AAO62" s="9"/>
      <c r="AAP62" s="9"/>
      <c r="AAQ62" s="9"/>
      <c r="AAR62" s="9"/>
      <c r="AAS62" s="9"/>
      <c r="AAT62" s="9"/>
      <c r="AAU62" s="9"/>
      <c r="AAV62" s="9"/>
      <c r="AAW62" s="9"/>
      <c r="AAX62" s="9"/>
      <c r="AAY62" s="9"/>
      <c r="AAZ62" s="9"/>
      <c r="ABA62" s="9"/>
      <c r="ABB62" s="9"/>
      <c r="ABC62" s="9"/>
      <c r="ABD62" s="9"/>
      <c r="ABE62" s="9"/>
      <c r="ABF62" s="9"/>
      <c r="ABG62" s="9"/>
      <c r="ABH62" s="9"/>
      <c r="ABI62" s="9"/>
      <c r="ABJ62" s="9"/>
      <c r="ABK62" s="9"/>
      <c r="ABL62" s="9"/>
      <c r="ABM62" s="9"/>
      <c r="ABN62" s="9"/>
      <c r="ABO62" s="9"/>
      <c r="ABP62" s="9"/>
      <c r="ABQ62" s="9"/>
      <c r="ABR62" s="9"/>
      <c r="ABS62" s="9"/>
      <c r="ABT62" s="9"/>
      <c r="ABU62" s="9"/>
      <c r="ABV62" s="9"/>
      <c r="ABW62" s="9"/>
      <c r="ABX62" s="9"/>
      <c r="ABY62" s="9"/>
      <c r="ABZ62" s="9"/>
      <c r="ACA62" s="9"/>
      <c r="ACB62" s="9"/>
      <c r="ACC62" s="9"/>
      <c r="ACD62" s="9"/>
      <c r="ACE62" s="9"/>
      <c r="ACF62" s="9"/>
      <c r="ACG62" s="9"/>
      <c r="ACH62" s="9"/>
      <c r="ACI62" s="9"/>
      <c r="ACJ62" s="9"/>
      <c r="ACK62" s="9"/>
      <c r="ACL62" s="9"/>
      <c r="ACM62" s="9"/>
      <c r="ACN62" s="9"/>
      <c r="ACO62" s="9"/>
      <c r="ACP62" s="9"/>
      <c r="ACQ62" s="9"/>
      <c r="ACR62" s="9"/>
      <c r="ACS62" s="9"/>
      <c r="ACT62" s="9"/>
      <c r="ACU62" s="9"/>
      <c r="ACV62" s="9"/>
      <c r="ACW62" s="9"/>
      <c r="ACX62" s="9"/>
      <c r="ACY62" s="9"/>
      <c r="ACZ62" s="9"/>
      <c r="ADA62" s="9"/>
      <c r="ADB62" s="9"/>
      <c r="ADC62" s="9"/>
      <c r="ADD62" s="9"/>
      <c r="ADE62" s="9"/>
      <c r="ADF62" s="9"/>
      <c r="ADG62" s="9"/>
      <c r="ADH62" s="9"/>
      <c r="ADI62" s="9"/>
      <c r="ADJ62" s="9"/>
      <c r="ADK62" s="9"/>
      <c r="ADL62" s="9"/>
      <c r="ADM62" s="9"/>
      <c r="ADN62" s="9"/>
      <c r="ADO62" s="9"/>
      <c r="ADP62" s="9"/>
      <c r="ADQ62" s="9"/>
      <c r="ADR62" s="9"/>
      <c r="ADS62" s="9"/>
      <c r="ADT62" s="9"/>
      <c r="ADU62" s="9"/>
      <c r="ADV62" s="9"/>
    </row>
    <row r="63" spans="1:802 16383:16383" s="10" customFormat="1">
      <c r="A63" s="9"/>
      <c r="B63" s="80" t="s">
        <v>73</v>
      </c>
      <c r="C63" s="75">
        <f t="shared" ref="C63:K63" si="0">C54/C65</f>
        <v>54440.575515350778</v>
      </c>
      <c r="D63" s="81">
        <f t="shared" si="0"/>
        <v>11374.437037785488</v>
      </c>
      <c r="E63" s="82">
        <f t="shared" si="0"/>
        <v>71252.956329752575</v>
      </c>
      <c r="F63" s="75">
        <f t="shared" si="0"/>
        <v>58238.695752366461</v>
      </c>
      <c r="G63" s="81">
        <f t="shared" si="0"/>
        <v>11523.773285061678</v>
      </c>
      <c r="H63" s="82">
        <f t="shared" si="0"/>
        <v>77364.438676243823</v>
      </c>
      <c r="I63" s="75">
        <f t="shared" si="0"/>
        <v>62281.37143637563</v>
      </c>
      <c r="J63" s="81">
        <f t="shared" si="0"/>
        <v>12922.94257520742</v>
      </c>
      <c r="K63" s="82">
        <f t="shared" si="0"/>
        <v>82388.446291366345</v>
      </c>
      <c r="L63" s="75">
        <f t="shared" ref="L63:N63" si="1">L54/L65</f>
        <v>62987.697999241056</v>
      </c>
      <c r="M63" s="81">
        <f t="shared" si="1"/>
        <v>12650.05551552277</v>
      </c>
      <c r="N63" s="82">
        <f t="shared" si="1"/>
        <v>84487.128996940417</v>
      </c>
      <c r="O63" s="75">
        <f t="shared" ref="O63:Q63" si="2">O54/O65</f>
        <v>61738.507110128121</v>
      </c>
      <c r="P63" s="81">
        <f t="shared" si="2"/>
        <v>13458.348421014251</v>
      </c>
      <c r="Q63" s="82">
        <f t="shared" si="2"/>
        <v>81266.868940433225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</row>
    <row r="64" spans="1:802 16383:16383" s="10" customFormat="1">
      <c r="A64" s="9"/>
      <c r="B64" s="21"/>
      <c r="C64" s="15"/>
      <c r="D64" s="70"/>
      <c r="E64" s="16"/>
      <c r="F64" s="15"/>
      <c r="G64" s="70"/>
      <c r="H64" s="16"/>
      <c r="I64" s="15"/>
      <c r="J64" s="70"/>
      <c r="K64" s="16"/>
      <c r="L64" s="15"/>
      <c r="M64" s="70"/>
      <c r="N64" s="16"/>
      <c r="O64" s="15"/>
      <c r="P64" s="70"/>
      <c r="Q64" s="16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9"/>
      <c r="PH64" s="9"/>
      <c r="PI64" s="9"/>
      <c r="PJ64" s="9"/>
      <c r="PK64" s="9"/>
      <c r="PL64" s="9"/>
      <c r="PM64" s="9"/>
      <c r="PN64" s="9"/>
      <c r="PO64" s="9"/>
      <c r="PP64" s="9"/>
      <c r="PQ64" s="9"/>
      <c r="PR64" s="9"/>
      <c r="PS64" s="9"/>
      <c r="PT64" s="9"/>
      <c r="PU64" s="9"/>
      <c r="PV64" s="9"/>
      <c r="PW64" s="9"/>
      <c r="PX64" s="9"/>
      <c r="PY64" s="9"/>
      <c r="PZ64" s="9"/>
      <c r="QA64" s="9"/>
      <c r="QB64" s="9"/>
      <c r="QC64" s="9"/>
      <c r="QD64" s="9"/>
      <c r="QE64" s="9"/>
      <c r="QF64" s="9"/>
      <c r="QG64" s="9"/>
      <c r="QH64" s="9"/>
      <c r="QI64" s="9"/>
      <c r="QJ64" s="9"/>
      <c r="QK64" s="9"/>
      <c r="QL64" s="9"/>
      <c r="QM64" s="9"/>
      <c r="QN64" s="9"/>
      <c r="QO64" s="9"/>
      <c r="QP64" s="9"/>
      <c r="QQ64" s="9"/>
      <c r="QR64" s="9"/>
      <c r="QS64" s="9"/>
      <c r="QT64" s="9"/>
      <c r="QU64" s="9"/>
      <c r="QV64" s="9"/>
      <c r="QW64" s="9"/>
      <c r="QX64" s="9"/>
      <c r="QY64" s="9"/>
      <c r="QZ64" s="9"/>
      <c r="RA64" s="9"/>
      <c r="RB64" s="9"/>
      <c r="RC64" s="9"/>
      <c r="RD64" s="9"/>
      <c r="RE64" s="9"/>
      <c r="RF64" s="9"/>
      <c r="RG64" s="9"/>
      <c r="RH64" s="9"/>
      <c r="RI64" s="9"/>
      <c r="RJ64" s="9"/>
      <c r="RK64" s="9"/>
      <c r="RL64" s="9"/>
      <c r="RM64" s="9"/>
      <c r="RN64" s="9"/>
      <c r="RO64" s="9"/>
      <c r="RP64" s="9"/>
      <c r="RQ64" s="9"/>
      <c r="RR64" s="9"/>
      <c r="RS64" s="9"/>
      <c r="RT64" s="9"/>
      <c r="RU64" s="9"/>
      <c r="RV64" s="9"/>
      <c r="RW64" s="9"/>
      <c r="RX64" s="9"/>
      <c r="RY64" s="9"/>
      <c r="RZ64" s="9"/>
      <c r="SA64" s="9"/>
      <c r="SB64" s="9"/>
      <c r="SC64" s="9"/>
      <c r="SD64" s="9"/>
      <c r="SE64" s="9"/>
      <c r="SF64" s="9"/>
      <c r="SG64" s="9"/>
      <c r="SH64" s="9"/>
      <c r="SI64" s="9"/>
      <c r="SJ64" s="9"/>
      <c r="SK64" s="9"/>
      <c r="SL64" s="9"/>
      <c r="SM64" s="9"/>
      <c r="SN64" s="9"/>
      <c r="SO64" s="9"/>
      <c r="SP64" s="9"/>
      <c r="SQ64" s="9"/>
      <c r="SR64" s="9"/>
      <c r="SS64" s="9"/>
      <c r="ST64" s="9"/>
      <c r="SU64" s="9"/>
      <c r="SV64" s="9"/>
      <c r="SW64" s="9"/>
      <c r="SX64" s="9"/>
      <c r="SY64" s="9"/>
      <c r="SZ64" s="9"/>
      <c r="TA64" s="9"/>
      <c r="TB64" s="9"/>
      <c r="TC64" s="9"/>
      <c r="TD64" s="9"/>
      <c r="TE64" s="9"/>
      <c r="TF64" s="9"/>
      <c r="TG64" s="9"/>
      <c r="TH64" s="9"/>
      <c r="TI64" s="9"/>
      <c r="TJ64" s="9"/>
      <c r="TK64" s="9"/>
      <c r="TL64" s="9"/>
      <c r="TM64" s="9"/>
      <c r="TN64" s="9"/>
      <c r="TO64" s="9"/>
      <c r="TP64" s="9"/>
      <c r="TQ64" s="9"/>
      <c r="TR64" s="9"/>
      <c r="TS64" s="9"/>
      <c r="TT64" s="9"/>
      <c r="TU64" s="9"/>
      <c r="TV64" s="9"/>
      <c r="TW64" s="9"/>
      <c r="TX64" s="9"/>
      <c r="TY64" s="9"/>
      <c r="TZ64" s="9"/>
      <c r="UA64" s="9"/>
      <c r="UB64" s="9"/>
      <c r="UC64" s="9"/>
      <c r="UD64" s="9"/>
      <c r="UE64" s="9"/>
      <c r="UF64" s="9"/>
      <c r="UG64" s="9"/>
      <c r="UH64" s="9"/>
      <c r="UI64" s="9"/>
      <c r="UJ64" s="9"/>
      <c r="UK64" s="9"/>
      <c r="UL64" s="9"/>
      <c r="UM64" s="9"/>
      <c r="UN64" s="9"/>
      <c r="UO64" s="9"/>
      <c r="UP64" s="9"/>
      <c r="UQ64" s="9"/>
      <c r="UR64" s="9"/>
      <c r="US64" s="9"/>
      <c r="UT64" s="9"/>
      <c r="UU64" s="9"/>
      <c r="UV64" s="9"/>
      <c r="UW64" s="9"/>
      <c r="UX64" s="9"/>
      <c r="UY64" s="9"/>
      <c r="UZ64" s="9"/>
      <c r="VA64" s="9"/>
      <c r="VB64" s="9"/>
      <c r="VC64" s="9"/>
      <c r="VD64" s="9"/>
      <c r="VE64" s="9"/>
      <c r="VF64" s="9"/>
      <c r="VG64" s="9"/>
      <c r="VH64" s="9"/>
      <c r="VI64" s="9"/>
      <c r="VJ64" s="9"/>
      <c r="VK64" s="9"/>
      <c r="VL64" s="9"/>
      <c r="VM64" s="9"/>
      <c r="VN64" s="9"/>
      <c r="VO64" s="9"/>
      <c r="VP64" s="9"/>
      <c r="VQ64" s="9"/>
      <c r="VR64" s="9"/>
      <c r="VS64" s="9"/>
      <c r="VT64" s="9"/>
      <c r="VU64" s="9"/>
      <c r="VV64" s="9"/>
      <c r="VW64" s="9"/>
      <c r="VX64" s="9"/>
      <c r="VY64" s="9"/>
      <c r="VZ64" s="9"/>
      <c r="WA64" s="9"/>
      <c r="WB64" s="9"/>
      <c r="WC64" s="9"/>
      <c r="WD64" s="9"/>
      <c r="WE64" s="9"/>
      <c r="WF64" s="9"/>
      <c r="WG64" s="9"/>
      <c r="WH64" s="9"/>
      <c r="WI64" s="9"/>
      <c r="WJ64" s="9"/>
      <c r="WK64" s="9"/>
      <c r="WL64" s="9"/>
      <c r="WM64" s="9"/>
      <c r="WN64" s="9"/>
      <c r="WO64" s="9"/>
      <c r="WP64" s="9"/>
      <c r="WQ64" s="9"/>
      <c r="WR64" s="9"/>
      <c r="WS64" s="9"/>
      <c r="WT64" s="9"/>
      <c r="WU64" s="9"/>
      <c r="WV64" s="9"/>
      <c r="WW64" s="9"/>
      <c r="WX64" s="9"/>
      <c r="WY64" s="9"/>
      <c r="WZ64" s="9"/>
      <c r="XA64" s="9"/>
      <c r="XB64" s="9"/>
      <c r="XC64" s="9"/>
      <c r="XD64" s="9"/>
      <c r="XE64" s="9"/>
      <c r="XF64" s="9"/>
      <c r="XG64" s="9"/>
      <c r="XH64" s="9"/>
      <c r="XI64" s="9"/>
      <c r="XJ64" s="9"/>
      <c r="XK64" s="9"/>
      <c r="XL64" s="9"/>
      <c r="XM64" s="9"/>
      <c r="XN64" s="9"/>
      <c r="XO64" s="9"/>
      <c r="XP64" s="9"/>
      <c r="XQ64" s="9"/>
      <c r="XR64" s="9"/>
      <c r="XS64" s="9"/>
      <c r="XT64" s="9"/>
      <c r="XU64" s="9"/>
      <c r="XV64" s="9"/>
      <c r="XW64" s="9"/>
      <c r="XX64" s="9"/>
      <c r="XY64" s="9"/>
      <c r="XZ64" s="9"/>
      <c r="YA64" s="9"/>
      <c r="YB64" s="9"/>
      <c r="YC64" s="9"/>
      <c r="YD64" s="9"/>
      <c r="YE64" s="9"/>
      <c r="YF64" s="9"/>
      <c r="YG64" s="9"/>
      <c r="YH64" s="9"/>
      <c r="YI64" s="9"/>
      <c r="YJ64" s="9"/>
      <c r="YK64" s="9"/>
      <c r="YL64" s="9"/>
      <c r="YM64" s="9"/>
      <c r="YN64" s="9"/>
      <c r="YO64" s="9"/>
      <c r="YP64" s="9"/>
      <c r="YQ64" s="9"/>
      <c r="YR64" s="9"/>
      <c r="YS64" s="9"/>
      <c r="YT64" s="9"/>
      <c r="YU64" s="9"/>
      <c r="YV64" s="9"/>
      <c r="YW64" s="9"/>
      <c r="YX64" s="9"/>
      <c r="YY64" s="9"/>
      <c r="YZ64" s="9"/>
      <c r="ZA64" s="9"/>
      <c r="ZB64" s="9"/>
      <c r="ZC64" s="9"/>
      <c r="ZD64" s="9"/>
      <c r="ZE64" s="9"/>
      <c r="ZF64" s="9"/>
      <c r="ZG64" s="9"/>
      <c r="ZH64" s="9"/>
      <c r="ZI64" s="9"/>
      <c r="ZJ64" s="9"/>
      <c r="ZK64" s="9"/>
      <c r="ZL64" s="9"/>
      <c r="ZM64" s="9"/>
      <c r="ZN64" s="9"/>
      <c r="ZO64" s="9"/>
      <c r="ZP64" s="9"/>
      <c r="ZQ64" s="9"/>
      <c r="ZR64" s="9"/>
      <c r="ZS64" s="9"/>
      <c r="ZT64" s="9"/>
      <c r="ZU64" s="9"/>
      <c r="ZV64" s="9"/>
      <c r="ZW64" s="9"/>
      <c r="ZX64" s="9"/>
      <c r="ZY64" s="9"/>
      <c r="ZZ64" s="9"/>
      <c r="AAA64" s="9"/>
      <c r="AAB64" s="9"/>
      <c r="AAC64" s="9"/>
      <c r="AAD64" s="9"/>
      <c r="AAE64" s="9"/>
      <c r="AAF64" s="9"/>
      <c r="AAG64" s="9"/>
      <c r="AAH64" s="9"/>
      <c r="AAI64" s="9"/>
      <c r="AAJ64" s="9"/>
      <c r="AAK64" s="9"/>
      <c r="AAL64" s="9"/>
      <c r="AAM64" s="9"/>
      <c r="AAN64" s="9"/>
      <c r="AAO64" s="9"/>
      <c r="AAP64" s="9"/>
      <c r="AAQ64" s="9"/>
      <c r="AAR64" s="9"/>
      <c r="AAS64" s="9"/>
      <c r="AAT64" s="9"/>
      <c r="AAU64" s="9"/>
      <c r="AAV64" s="9"/>
      <c r="AAW64" s="9"/>
      <c r="AAX64" s="9"/>
      <c r="AAY64" s="9"/>
      <c r="AAZ64" s="9"/>
      <c r="ABA64" s="9"/>
      <c r="ABB64" s="9"/>
      <c r="ABC64" s="9"/>
      <c r="ABD64" s="9"/>
      <c r="ABE64" s="9"/>
      <c r="ABF64" s="9"/>
      <c r="ABG64" s="9"/>
      <c r="ABH64" s="9"/>
      <c r="ABI64" s="9"/>
      <c r="ABJ64" s="9"/>
      <c r="ABK64" s="9"/>
      <c r="ABL64" s="9"/>
      <c r="ABM64" s="9"/>
      <c r="ABN64" s="9"/>
      <c r="ABO64" s="9"/>
      <c r="ABP64" s="9"/>
      <c r="ABQ64" s="9"/>
      <c r="ABR64" s="9"/>
      <c r="ABS64" s="9"/>
      <c r="ABT64" s="9"/>
      <c r="ABU64" s="9"/>
      <c r="ABV64" s="9"/>
      <c r="ABW64" s="9"/>
      <c r="ABX64" s="9"/>
      <c r="ABY64" s="9"/>
      <c r="ABZ64" s="9"/>
      <c r="ACA64" s="9"/>
      <c r="ACB64" s="9"/>
      <c r="ACC64" s="9"/>
      <c r="ACD64" s="9"/>
      <c r="ACE64" s="9"/>
      <c r="ACF64" s="9"/>
      <c r="ACG64" s="9"/>
      <c r="ACH64" s="9"/>
      <c r="ACI64" s="9"/>
      <c r="ACJ64" s="9"/>
      <c r="ACK64" s="9"/>
      <c r="ACL64" s="9"/>
      <c r="ACM64" s="9"/>
      <c r="ACN64" s="9"/>
      <c r="ACO64" s="9"/>
      <c r="ACP64" s="9"/>
      <c r="ACQ64" s="9"/>
      <c r="ACR64" s="9"/>
      <c r="ACS64" s="9"/>
      <c r="ACT64" s="9"/>
      <c r="ACU64" s="9"/>
      <c r="ACV64" s="9"/>
      <c r="ACW64" s="9"/>
      <c r="ACX64" s="9"/>
      <c r="ACY64" s="9"/>
      <c r="ACZ64" s="9"/>
      <c r="ADA64" s="9"/>
      <c r="ADB64" s="9"/>
      <c r="ADC64" s="9"/>
      <c r="ADD64" s="9"/>
      <c r="ADE64" s="9"/>
      <c r="ADF64" s="9"/>
      <c r="ADG64" s="9"/>
      <c r="ADH64" s="9"/>
      <c r="ADI64" s="9"/>
      <c r="ADJ64" s="9"/>
      <c r="ADK64" s="9"/>
      <c r="ADL64" s="9"/>
      <c r="ADM64" s="9"/>
      <c r="ADN64" s="9"/>
      <c r="ADO64" s="9"/>
      <c r="ADP64" s="9"/>
      <c r="ADQ64" s="9"/>
      <c r="ADR64" s="9"/>
      <c r="ADS64" s="9"/>
      <c r="ADT64" s="9"/>
      <c r="ADU64" s="9"/>
      <c r="ADV64" s="9"/>
    </row>
    <row r="65" spans="1:802 16383:16383" s="10" customFormat="1" ht="24.75" customHeight="1">
      <c r="A65" s="9"/>
      <c r="B65" s="19" t="s">
        <v>84</v>
      </c>
      <c r="C65" s="14">
        <v>57402746</v>
      </c>
      <c r="D65" s="66">
        <v>16117246</v>
      </c>
      <c r="E65" s="64">
        <v>41285500</v>
      </c>
      <c r="F65" s="14">
        <v>58719251</v>
      </c>
      <c r="G65" s="66">
        <v>17057077</v>
      </c>
      <c r="H65" s="64">
        <v>41662174</v>
      </c>
      <c r="I65" s="14">
        <v>60447273</v>
      </c>
      <c r="J65" s="66">
        <v>17496711</v>
      </c>
      <c r="K65" s="64">
        <v>42950562</v>
      </c>
      <c r="L65" s="64">
        <v>63591269</v>
      </c>
      <c r="M65" s="64">
        <v>19031623</v>
      </c>
      <c r="N65" s="64">
        <v>44559646</v>
      </c>
      <c r="O65" s="64">
        <v>61328712</v>
      </c>
      <c r="P65" s="64">
        <v>17662224</v>
      </c>
      <c r="Q65" s="64">
        <v>43666488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9"/>
      <c r="JT65" s="9"/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9"/>
      <c r="LP65" s="9"/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9"/>
      <c r="NL65" s="9"/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9"/>
      <c r="PH65" s="9"/>
      <c r="PI65" s="9"/>
      <c r="PJ65" s="9"/>
      <c r="PK65" s="9"/>
      <c r="PL65" s="9"/>
      <c r="PM65" s="9"/>
      <c r="PN65" s="9"/>
      <c r="PO65" s="9"/>
      <c r="PP65" s="9"/>
      <c r="PQ65" s="9"/>
      <c r="PR65" s="9"/>
      <c r="PS65" s="9"/>
      <c r="PT65" s="9"/>
      <c r="PU65" s="9"/>
      <c r="PV65" s="9"/>
      <c r="PW65" s="9"/>
      <c r="PX65" s="9"/>
      <c r="PY65" s="9"/>
      <c r="PZ65" s="9"/>
      <c r="QA65" s="9"/>
      <c r="QB65" s="9"/>
      <c r="QC65" s="9"/>
      <c r="QD65" s="9"/>
      <c r="QE65" s="9"/>
      <c r="QF65" s="9"/>
      <c r="QG65" s="9"/>
      <c r="QH65" s="9"/>
      <c r="QI65" s="9"/>
      <c r="QJ65" s="9"/>
      <c r="QK65" s="9"/>
      <c r="QL65" s="9"/>
      <c r="QM65" s="9"/>
      <c r="QN65" s="9"/>
      <c r="QO65" s="9"/>
      <c r="QP65" s="9"/>
      <c r="QQ65" s="9"/>
      <c r="QR65" s="9"/>
      <c r="QS65" s="9"/>
      <c r="QT65" s="9"/>
      <c r="QU65" s="9"/>
      <c r="QV65" s="9"/>
      <c r="QW65" s="9"/>
      <c r="QX65" s="9"/>
      <c r="QY65" s="9"/>
      <c r="QZ65" s="9"/>
      <c r="RA65" s="9"/>
      <c r="RB65" s="9"/>
      <c r="RC65" s="9"/>
      <c r="RD65" s="9"/>
      <c r="RE65" s="9"/>
      <c r="RF65" s="9"/>
      <c r="RG65" s="9"/>
      <c r="RH65" s="9"/>
      <c r="RI65" s="9"/>
      <c r="RJ65" s="9"/>
      <c r="RK65" s="9"/>
      <c r="RL65" s="9"/>
      <c r="RM65" s="9"/>
      <c r="RN65" s="9"/>
      <c r="RO65" s="9"/>
      <c r="RP65" s="9"/>
      <c r="RQ65" s="9"/>
      <c r="RR65" s="9"/>
      <c r="RS65" s="9"/>
      <c r="RT65" s="9"/>
      <c r="RU65" s="9"/>
      <c r="RV65" s="9"/>
      <c r="RW65" s="9"/>
      <c r="RX65" s="9"/>
      <c r="RY65" s="9"/>
      <c r="RZ65" s="9"/>
      <c r="SA65" s="9"/>
      <c r="SB65" s="9"/>
      <c r="SC65" s="9"/>
      <c r="SD65" s="9"/>
      <c r="SE65" s="9"/>
      <c r="SF65" s="9"/>
      <c r="SG65" s="9"/>
      <c r="SH65" s="9"/>
      <c r="SI65" s="9"/>
      <c r="SJ65" s="9"/>
      <c r="SK65" s="9"/>
      <c r="SL65" s="9"/>
      <c r="SM65" s="9"/>
      <c r="SN65" s="9"/>
      <c r="SO65" s="9"/>
      <c r="SP65" s="9"/>
      <c r="SQ65" s="9"/>
      <c r="SR65" s="9"/>
      <c r="SS65" s="9"/>
      <c r="ST65" s="9"/>
      <c r="SU65" s="9"/>
      <c r="SV65" s="9"/>
      <c r="SW65" s="9"/>
      <c r="SX65" s="9"/>
      <c r="SY65" s="9"/>
      <c r="SZ65" s="9"/>
      <c r="TA65" s="9"/>
      <c r="TB65" s="9"/>
      <c r="TC65" s="9"/>
      <c r="TD65" s="9"/>
      <c r="TE65" s="9"/>
      <c r="TF65" s="9"/>
      <c r="TG65" s="9"/>
      <c r="TH65" s="9"/>
      <c r="TI65" s="9"/>
      <c r="TJ65" s="9"/>
      <c r="TK65" s="9"/>
      <c r="TL65" s="9"/>
      <c r="TM65" s="9"/>
      <c r="TN65" s="9"/>
      <c r="TO65" s="9"/>
      <c r="TP65" s="9"/>
      <c r="TQ65" s="9"/>
      <c r="TR65" s="9"/>
      <c r="TS65" s="9"/>
      <c r="TT65" s="9"/>
      <c r="TU65" s="9"/>
      <c r="TV65" s="9"/>
      <c r="TW65" s="9"/>
      <c r="TX65" s="9"/>
      <c r="TY65" s="9"/>
      <c r="TZ65" s="9"/>
      <c r="UA65" s="9"/>
      <c r="UB65" s="9"/>
      <c r="UC65" s="9"/>
      <c r="UD65" s="9"/>
      <c r="UE65" s="9"/>
      <c r="UF65" s="9"/>
      <c r="UG65" s="9"/>
      <c r="UH65" s="9"/>
      <c r="UI65" s="9"/>
      <c r="UJ65" s="9"/>
      <c r="UK65" s="9"/>
      <c r="UL65" s="9"/>
      <c r="UM65" s="9"/>
      <c r="UN65" s="9"/>
      <c r="UO65" s="9"/>
      <c r="UP65" s="9"/>
      <c r="UQ65" s="9"/>
      <c r="UR65" s="9"/>
      <c r="US65" s="9"/>
      <c r="UT65" s="9"/>
      <c r="UU65" s="9"/>
      <c r="UV65" s="9"/>
      <c r="UW65" s="9"/>
      <c r="UX65" s="9"/>
      <c r="UY65" s="9"/>
      <c r="UZ65" s="9"/>
      <c r="VA65" s="9"/>
      <c r="VB65" s="9"/>
      <c r="VC65" s="9"/>
      <c r="VD65" s="9"/>
      <c r="VE65" s="9"/>
      <c r="VF65" s="9"/>
      <c r="VG65" s="9"/>
      <c r="VH65" s="9"/>
      <c r="VI65" s="9"/>
      <c r="VJ65" s="9"/>
      <c r="VK65" s="9"/>
      <c r="VL65" s="9"/>
      <c r="VM65" s="9"/>
      <c r="VN65" s="9"/>
      <c r="VO65" s="9"/>
      <c r="VP65" s="9"/>
      <c r="VQ65" s="9"/>
      <c r="VR65" s="9"/>
      <c r="VS65" s="9"/>
      <c r="VT65" s="9"/>
      <c r="VU65" s="9"/>
      <c r="VV65" s="9"/>
      <c r="VW65" s="9"/>
      <c r="VX65" s="9"/>
      <c r="VY65" s="9"/>
      <c r="VZ65" s="9"/>
      <c r="WA65" s="9"/>
      <c r="WB65" s="9"/>
      <c r="WC65" s="9"/>
      <c r="WD65" s="9"/>
      <c r="WE65" s="9"/>
      <c r="WF65" s="9"/>
      <c r="WG65" s="9"/>
      <c r="WH65" s="9"/>
      <c r="WI65" s="9"/>
      <c r="WJ65" s="9"/>
      <c r="WK65" s="9"/>
      <c r="WL65" s="9"/>
      <c r="WM65" s="9"/>
      <c r="WN65" s="9"/>
      <c r="WO65" s="9"/>
      <c r="WP65" s="9"/>
      <c r="WQ65" s="9"/>
      <c r="WR65" s="9"/>
      <c r="WS65" s="9"/>
      <c r="WT65" s="9"/>
      <c r="WU65" s="9"/>
      <c r="WV65" s="9"/>
      <c r="WW65" s="9"/>
      <c r="WX65" s="9"/>
      <c r="WY65" s="9"/>
      <c r="WZ65" s="9"/>
      <c r="XA65" s="9"/>
      <c r="XB65" s="9"/>
      <c r="XC65" s="9"/>
      <c r="XD65" s="9"/>
      <c r="XE65" s="9"/>
      <c r="XF65" s="9"/>
      <c r="XG65" s="9"/>
      <c r="XH65" s="9"/>
      <c r="XI65" s="9"/>
      <c r="XJ65" s="9"/>
      <c r="XK65" s="9"/>
      <c r="XL65" s="9"/>
      <c r="XM65" s="9"/>
      <c r="XN65" s="9"/>
      <c r="XO65" s="9"/>
      <c r="XP65" s="9"/>
      <c r="XQ65" s="9"/>
      <c r="XR65" s="9"/>
      <c r="XS65" s="9"/>
      <c r="XT65" s="9"/>
      <c r="XU65" s="9"/>
      <c r="XV65" s="9"/>
      <c r="XW65" s="9"/>
      <c r="XX65" s="9"/>
      <c r="XY65" s="9"/>
      <c r="XZ65" s="9"/>
      <c r="YA65" s="9"/>
      <c r="YB65" s="9"/>
      <c r="YC65" s="9"/>
      <c r="YD65" s="9"/>
      <c r="YE65" s="9"/>
      <c r="YF65" s="9"/>
      <c r="YG65" s="9"/>
      <c r="YH65" s="9"/>
      <c r="YI65" s="9"/>
      <c r="YJ65" s="9"/>
      <c r="YK65" s="9"/>
      <c r="YL65" s="9"/>
      <c r="YM65" s="9"/>
      <c r="YN65" s="9"/>
      <c r="YO65" s="9"/>
      <c r="YP65" s="9"/>
      <c r="YQ65" s="9"/>
      <c r="YR65" s="9"/>
      <c r="YS65" s="9"/>
      <c r="YT65" s="9"/>
      <c r="YU65" s="9"/>
      <c r="YV65" s="9"/>
      <c r="YW65" s="9"/>
      <c r="YX65" s="9"/>
      <c r="YY65" s="9"/>
      <c r="YZ65" s="9"/>
      <c r="ZA65" s="9"/>
      <c r="ZB65" s="9"/>
      <c r="ZC65" s="9"/>
      <c r="ZD65" s="9"/>
      <c r="ZE65" s="9"/>
      <c r="ZF65" s="9"/>
      <c r="ZG65" s="9"/>
      <c r="ZH65" s="9"/>
      <c r="ZI65" s="9"/>
      <c r="ZJ65" s="9"/>
      <c r="ZK65" s="9"/>
      <c r="ZL65" s="9"/>
      <c r="ZM65" s="9"/>
      <c r="ZN65" s="9"/>
      <c r="ZO65" s="9"/>
      <c r="ZP65" s="9"/>
      <c r="ZQ65" s="9"/>
      <c r="ZR65" s="9"/>
      <c r="ZS65" s="9"/>
      <c r="ZT65" s="9"/>
      <c r="ZU65" s="9"/>
      <c r="ZV65" s="9"/>
      <c r="ZW65" s="9"/>
      <c r="ZX65" s="9"/>
      <c r="ZY65" s="9"/>
      <c r="ZZ65" s="9"/>
      <c r="AAA65" s="9"/>
      <c r="AAB65" s="9"/>
      <c r="AAC65" s="9"/>
      <c r="AAD65" s="9"/>
      <c r="AAE65" s="9"/>
      <c r="AAF65" s="9"/>
      <c r="AAG65" s="9"/>
      <c r="AAH65" s="9"/>
      <c r="AAI65" s="9"/>
      <c r="AAJ65" s="9"/>
      <c r="AAK65" s="9"/>
      <c r="AAL65" s="9"/>
      <c r="AAM65" s="9"/>
      <c r="AAN65" s="9"/>
      <c r="AAO65" s="9"/>
      <c r="AAP65" s="9"/>
      <c r="AAQ65" s="9"/>
      <c r="AAR65" s="9"/>
      <c r="AAS65" s="9"/>
      <c r="AAT65" s="9"/>
      <c r="AAU65" s="9"/>
      <c r="AAV65" s="9"/>
      <c r="AAW65" s="9"/>
      <c r="AAX65" s="9"/>
      <c r="AAY65" s="9"/>
      <c r="AAZ65" s="9"/>
      <c r="ABA65" s="9"/>
      <c r="ABB65" s="9"/>
      <c r="ABC65" s="9"/>
      <c r="ABD65" s="9"/>
      <c r="ABE65" s="9"/>
      <c r="ABF65" s="9"/>
      <c r="ABG65" s="9"/>
      <c r="ABH65" s="9"/>
      <c r="ABI65" s="9"/>
      <c r="ABJ65" s="9"/>
      <c r="ABK65" s="9"/>
      <c r="ABL65" s="9"/>
      <c r="ABM65" s="9"/>
      <c r="ABN65" s="9"/>
      <c r="ABO65" s="9"/>
      <c r="ABP65" s="9"/>
      <c r="ABQ65" s="9"/>
      <c r="ABR65" s="9"/>
      <c r="ABS65" s="9"/>
      <c r="ABT65" s="9"/>
      <c r="ABU65" s="9"/>
      <c r="ABV65" s="9"/>
      <c r="ABW65" s="9"/>
      <c r="ABX65" s="9"/>
      <c r="ABY65" s="9"/>
      <c r="ABZ65" s="9"/>
      <c r="ACA65" s="9"/>
      <c r="ACB65" s="9"/>
      <c r="ACC65" s="9"/>
      <c r="ACD65" s="9"/>
      <c r="ACE65" s="9"/>
      <c r="ACF65" s="9"/>
      <c r="ACG65" s="9"/>
      <c r="ACH65" s="9"/>
      <c r="ACI65" s="9"/>
      <c r="ACJ65" s="9"/>
      <c r="ACK65" s="9"/>
      <c r="ACL65" s="9"/>
      <c r="ACM65" s="9"/>
      <c r="ACN65" s="9"/>
      <c r="ACO65" s="9"/>
      <c r="ACP65" s="9"/>
      <c r="ACQ65" s="9"/>
      <c r="ACR65" s="9"/>
      <c r="ACS65" s="9"/>
      <c r="ACT65" s="9"/>
      <c r="ACU65" s="9"/>
      <c r="ACV65" s="9"/>
      <c r="ACW65" s="9"/>
      <c r="ACX65" s="9"/>
      <c r="ACY65" s="9"/>
      <c r="ACZ65" s="9"/>
      <c r="ADA65" s="9"/>
      <c r="ADB65" s="9"/>
      <c r="ADC65" s="9"/>
      <c r="ADD65" s="9"/>
      <c r="ADE65" s="9"/>
      <c r="ADF65" s="9"/>
      <c r="ADG65" s="9"/>
      <c r="ADH65" s="9"/>
      <c r="ADI65" s="9"/>
      <c r="ADJ65" s="9"/>
      <c r="ADK65" s="9"/>
      <c r="ADL65" s="9"/>
      <c r="ADM65" s="9"/>
      <c r="ADN65" s="9"/>
      <c r="ADO65" s="9"/>
      <c r="ADP65" s="9"/>
      <c r="ADQ65" s="9"/>
      <c r="ADR65" s="9"/>
      <c r="ADS65" s="9"/>
      <c r="ADT65" s="9"/>
      <c r="ADU65" s="9"/>
      <c r="ADV65" s="9"/>
    </row>
    <row r="66" spans="1:802 16383:16383" s="10" customFormat="1">
      <c r="A66" s="9"/>
      <c r="B66" s="20" t="s">
        <v>7</v>
      </c>
      <c r="C66" s="15">
        <v>34104507</v>
      </c>
      <c r="D66" s="67">
        <v>13128836</v>
      </c>
      <c r="E66" s="60">
        <v>20975671</v>
      </c>
      <c r="F66" s="15">
        <v>33946414</v>
      </c>
      <c r="G66" s="67">
        <v>13639620</v>
      </c>
      <c r="H66" s="60">
        <v>20306794</v>
      </c>
      <c r="I66" s="15">
        <v>33986278</v>
      </c>
      <c r="J66" s="67">
        <v>13841871</v>
      </c>
      <c r="K66" s="60">
        <v>20144407</v>
      </c>
      <c r="L66" s="60">
        <v>35486731</v>
      </c>
      <c r="M66" s="60">
        <v>14907663</v>
      </c>
      <c r="N66" s="60">
        <v>20579068</v>
      </c>
      <c r="O66" s="60">
        <v>31406761</v>
      </c>
      <c r="P66" s="60">
        <v>12247135</v>
      </c>
      <c r="Q66" s="60">
        <v>19159626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</row>
    <row r="67" spans="1:802 16383:16383" s="10" customFormat="1">
      <c r="A67" s="9"/>
      <c r="B67" s="21" t="s">
        <v>28</v>
      </c>
      <c r="C67" s="15">
        <v>23298239</v>
      </c>
      <c r="D67" s="67">
        <v>2988410</v>
      </c>
      <c r="E67" s="60">
        <v>20309829</v>
      </c>
      <c r="F67" s="15">
        <v>24772837</v>
      </c>
      <c r="G67" s="67">
        <v>3417457</v>
      </c>
      <c r="H67" s="60">
        <v>21355380</v>
      </c>
      <c r="I67" s="15">
        <v>26460995</v>
      </c>
      <c r="J67" s="67">
        <v>3654840</v>
      </c>
      <c r="K67" s="60">
        <v>22806155</v>
      </c>
      <c r="L67" s="60">
        <v>28104538</v>
      </c>
      <c r="M67" s="60">
        <v>4123960</v>
      </c>
      <c r="N67" s="60">
        <v>23980578</v>
      </c>
      <c r="O67" s="60">
        <v>29921951</v>
      </c>
      <c r="P67" s="60">
        <v>5415089</v>
      </c>
      <c r="Q67" s="60">
        <v>24506862</v>
      </c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9"/>
      <c r="PH67" s="9"/>
      <c r="PI67" s="9"/>
      <c r="PJ67" s="9"/>
      <c r="PK67" s="9"/>
      <c r="PL67" s="9"/>
      <c r="PM67" s="9"/>
      <c r="PN67" s="9"/>
      <c r="PO67" s="9"/>
      <c r="PP67" s="9"/>
      <c r="PQ67" s="9"/>
      <c r="PR67" s="9"/>
      <c r="PS67" s="9"/>
      <c r="PT67" s="9"/>
      <c r="PU67" s="9"/>
      <c r="PV67" s="9"/>
      <c r="PW67" s="9"/>
      <c r="PX67" s="9"/>
      <c r="PY67" s="9"/>
      <c r="PZ67" s="9"/>
      <c r="QA67" s="9"/>
      <c r="QB67" s="9"/>
      <c r="QC67" s="9"/>
      <c r="QD67" s="9"/>
      <c r="QE67" s="9"/>
      <c r="QF67" s="9"/>
      <c r="QG67" s="9"/>
      <c r="QH67" s="9"/>
      <c r="QI67" s="9"/>
      <c r="QJ67" s="9"/>
      <c r="QK67" s="9"/>
      <c r="QL67" s="9"/>
      <c r="QM67" s="9"/>
      <c r="QN67" s="9"/>
      <c r="QO67" s="9"/>
      <c r="QP67" s="9"/>
      <c r="QQ67" s="9"/>
      <c r="QR67" s="9"/>
      <c r="QS67" s="9"/>
      <c r="QT67" s="9"/>
      <c r="QU67" s="9"/>
      <c r="QV67" s="9"/>
      <c r="QW67" s="9"/>
      <c r="QX67" s="9"/>
      <c r="QY67" s="9"/>
      <c r="QZ67" s="9"/>
      <c r="RA67" s="9"/>
      <c r="RB67" s="9"/>
      <c r="RC67" s="9"/>
      <c r="RD67" s="9"/>
      <c r="RE67" s="9"/>
      <c r="RF67" s="9"/>
      <c r="RG67" s="9"/>
      <c r="RH67" s="9"/>
      <c r="RI67" s="9"/>
      <c r="RJ67" s="9"/>
      <c r="RK67" s="9"/>
      <c r="RL67" s="9"/>
      <c r="RM67" s="9"/>
      <c r="RN67" s="9"/>
      <c r="RO67" s="9"/>
      <c r="RP67" s="9"/>
      <c r="RQ67" s="9"/>
      <c r="RR67" s="9"/>
      <c r="RS67" s="9"/>
      <c r="RT67" s="9"/>
      <c r="RU67" s="9"/>
      <c r="RV67" s="9"/>
      <c r="RW67" s="9"/>
      <c r="RX67" s="9"/>
      <c r="RY67" s="9"/>
      <c r="RZ67" s="9"/>
      <c r="SA67" s="9"/>
      <c r="SB67" s="9"/>
      <c r="SC67" s="9"/>
      <c r="SD67" s="9"/>
      <c r="SE67" s="9"/>
      <c r="SF67" s="9"/>
      <c r="SG67" s="9"/>
      <c r="SH67" s="9"/>
      <c r="SI67" s="9"/>
      <c r="SJ67" s="9"/>
      <c r="SK67" s="9"/>
      <c r="SL67" s="9"/>
      <c r="SM67" s="9"/>
      <c r="SN67" s="9"/>
      <c r="SO67" s="9"/>
      <c r="SP67" s="9"/>
      <c r="SQ67" s="9"/>
      <c r="SR67" s="9"/>
      <c r="SS67" s="9"/>
      <c r="ST67" s="9"/>
      <c r="SU67" s="9"/>
      <c r="SV67" s="9"/>
      <c r="SW67" s="9"/>
      <c r="SX67" s="9"/>
      <c r="SY67" s="9"/>
      <c r="SZ67" s="9"/>
      <c r="TA67" s="9"/>
      <c r="TB67" s="9"/>
      <c r="TC67" s="9"/>
      <c r="TD67" s="9"/>
      <c r="TE67" s="9"/>
      <c r="TF67" s="9"/>
      <c r="TG67" s="9"/>
      <c r="TH67" s="9"/>
      <c r="TI67" s="9"/>
      <c r="TJ67" s="9"/>
      <c r="TK67" s="9"/>
      <c r="TL67" s="9"/>
      <c r="TM67" s="9"/>
      <c r="TN67" s="9"/>
      <c r="TO67" s="9"/>
      <c r="TP67" s="9"/>
      <c r="TQ67" s="9"/>
      <c r="TR67" s="9"/>
      <c r="TS67" s="9"/>
      <c r="TT67" s="9"/>
      <c r="TU67" s="9"/>
      <c r="TV67" s="9"/>
      <c r="TW67" s="9"/>
      <c r="TX67" s="9"/>
      <c r="TY67" s="9"/>
      <c r="TZ67" s="9"/>
      <c r="UA67" s="9"/>
      <c r="UB67" s="9"/>
      <c r="UC67" s="9"/>
      <c r="UD67" s="9"/>
      <c r="UE67" s="9"/>
      <c r="UF67" s="9"/>
      <c r="UG67" s="9"/>
      <c r="UH67" s="9"/>
      <c r="UI67" s="9"/>
      <c r="UJ67" s="9"/>
      <c r="UK67" s="9"/>
      <c r="UL67" s="9"/>
      <c r="UM67" s="9"/>
      <c r="UN67" s="9"/>
      <c r="UO67" s="9"/>
      <c r="UP67" s="9"/>
      <c r="UQ67" s="9"/>
      <c r="UR67" s="9"/>
      <c r="US67" s="9"/>
      <c r="UT67" s="9"/>
      <c r="UU67" s="9"/>
      <c r="UV67" s="9"/>
      <c r="UW67" s="9"/>
      <c r="UX67" s="9"/>
      <c r="UY67" s="9"/>
      <c r="UZ67" s="9"/>
      <c r="VA67" s="9"/>
      <c r="VB67" s="9"/>
      <c r="VC67" s="9"/>
      <c r="VD67" s="9"/>
      <c r="VE67" s="9"/>
      <c r="VF67" s="9"/>
      <c r="VG67" s="9"/>
      <c r="VH67" s="9"/>
      <c r="VI67" s="9"/>
      <c r="VJ67" s="9"/>
      <c r="VK67" s="9"/>
      <c r="VL67" s="9"/>
      <c r="VM67" s="9"/>
      <c r="VN67" s="9"/>
      <c r="VO67" s="9"/>
      <c r="VP67" s="9"/>
      <c r="VQ67" s="9"/>
      <c r="VR67" s="9"/>
      <c r="VS67" s="9"/>
      <c r="VT67" s="9"/>
      <c r="VU67" s="9"/>
      <c r="VV67" s="9"/>
      <c r="VW67" s="9"/>
      <c r="VX67" s="9"/>
      <c r="VY67" s="9"/>
      <c r="VZ67" s="9"/>
      <c r="WA67" s="9"/>
      <c r="WB67" s="9"/>
      <c r="WC67" s="9"/>
      <c r="WD67" s="9"/>
      <c r="WE67" s="9"/>
      <c r="WF67" s="9"/>
      <c r="WG67" s="9"/>
      <c r="WH67" s="9"/>
      <c r="WI67" s="9"/>
      <c r="WJ67" s="9"/>
      <c r="WK67" s="9"/>
      <c r="WL67" s="9"/>
      <c r="WM67" s="9"/>
      <c r="WN67" s="9"/>
      <c r="WO67" s="9"/>
      <c r="WP67" s="9"/>
      <c r="WQ67" s="9"/>
      <c r="WR67" s="9"/>
      <c r="WS67" s="9"/>
      <c r="WT67" s="9"/>
      <c r="WU67" s="9"/>
      <c r="WV67" s="9"/>
      <c r="WW67" s="9"/>
      <c r="WX67" s="9"/>
      <c r="WY67" s="9"/>
      <c r="WZ67" s="9"/>
      <c r="XA67" s="9"/>
      <c r="XB67" s="9"/>
      <c r="XC67" s="9"/>
      <c r="XD67" s="9"/>
      <c r="XE67" s="9"/>
      <c r="XF67" s="9"/>
      <c r="XG67" s="9"/>
      <c r="XH67" s="9"/>
      <c r="XI67" s="9"/>
      <c r="XJ67" s="9"/>
      <c r="XK67" s="9"/>
      <c r="XL67" s="9"/>
      <c r="XM67" s="9"/>
      <c r="XN67" s="9"/>
      <c r="XO67" s="9"/>
      <c r="XP67" s="9"/>
      <c r="XQ67" s="9"/>
      <c r="XR67" s="9"/>
      <c r="XS67" s="9"/>
      <c r="XT67" s="9"/>
      <c r="XU67" s="9"/>
      <c r="XV67" s="9"/>
      <c r="XW67" s="9"/>
      <c r="XX67" s="9"/>
      <c r="XY67" s="9"/>
      <c r="XZ67" s="9"/>
      <c r="YA67" s="9"/>
      <c r="YB67" s="9"/>
      <c r="YC67" s="9"/>
      <c r="YD67" s="9"/>
      <c r="YE67" s="9"/>
      <c r="YF67" s="9"/>
      <c r="YG67" s="9"/>
      <c r="YH67" s="9"/>
      <c r="YI67" s="9"/>
      <c r="YJ67" s="9"/>
      <c r="YK67" s="9"/>
      <c r="YL67" s="9"/>
      <c r="YM67" s="9"/>
      <c r="YN67" s="9"/>
      <c r="YO67" s="9"/>
      <c r="YP67" s="9"/>
      <c r="YQ67" s="9"/>
      <c r="YR67" s="9"/>
      <c r="YS67" s="9"/>
      <c r="YT67" s="9"/>
      <c r="YU67" s="9"/>
      <c r="YV67" s="9"/>
      <c r="YW67" s="9"/>
      <c r="YX67" s="9"/>
      <c r="YY67" s="9"/>
      <c r="YZ67" s="9"/>
      <c r="ZA67" s="9"/>
      <c r="ZB67" s="9"/>
      <c r="ZC67" s="9"/>
      <c r="ZD67" s="9"/>
      <c r="ZE67" s="9"/>
      <c r="ZF67" s="9"/>
      <c r="ZG67" s="9"/>
      <c r="ZH67" s="9"/>
      <c r="ZI67" s="9"/>
      <c r="ZJ67" s="9"/>
      <c r="ZK67" s="9"/>
      <c r="ZL67" s="9"/>
      <c r="ZM67" s="9"/>
      <c r="ZN67" s="9"/>
      <c r="ZO67" s="9"/>
      <c r="ZP67" s="9"/>
      <c r="ZQ67" s="9"/>
      <c r="ZR67" s="9"/>
      <c r="ZS67" s="9"/>
      <c r="ZT67" s="9"/>
      <c r="ZU67" s="9"/>
      <c r="ZV67" s="9"/>
      <c r="ZW67" s="9"/>
      <c r="ZX67" s="9"/>
      <c r="ZY67" s="9"/>
      <c r="ZZ67" s="9"/>
      <c r="AAA67" s="9"/>
      <c r="AAB67" s="9"/>
      <c r="AAC67" s="9"/>
      <c r="AAD67" s="9"/>
      <c r="AAE67" s="9"/>
      <c r="AAF67" s="9"/>
      <c r="AAG67" s="9"/>
      <c r="AAH67" s="9"/>
      <c r="AAI67" s="9"/>
      <c r="AAJ67" s="9"/>
      <c r="AAK67" s="9"/>
      <c r="AAL67" s="9"/>
      <c r="AAM67" s="9"/>
      <c r="AAN67" s="9"/>
      <c r="AAO67" s="9"/>
      <c r="AAP67" s="9"/>
      <c r="AAQ67" s="9"/>
      <c r="AAR67" s="9"/>
      <c r="AAS67" s="9"/>
      <c r="AAT67" s="9"/>
      <c r="AAU67" s="9"/>
      <c r="AAV67" s="9"/>
      <c r="AAW67" s="9"/>
      <c r="AAX67" s="9"/>
      <c r="AAY67" s="9"/>
      <c r="AAZ67" s="9"/>
      <c r="ABA67" s="9"/>
      <c r="ABB67" s="9"/>
      <c r="ABC67" s="9"/>
      <c r="ABD67" s="9"/>
      <c r="ABE67" s="9"/>
      <c r="ABF67" s="9"/>
      <c r="ABG67" s="9"/>
      <c r="ABH67" s="9"/>
      <c r="ABI67" s="9"/>
      <c r="ABJ67" s="9"/>
      <c r="ABK67" s="9"/>
      <c r="ABL67" s="9"/>
      <c r="ABM67" s="9"/>
      <c r="ABN67" s="9"/>
      <c r="ABO67" s="9"/>
      <c r="ABP67" s="9"/>
      <c r="ABQ67" s="9"/>
      <c r="ABR67" s="9"/>
      <c r="ABS67" s="9"/>
      <c r="ABT67" s="9"/>
      <c r="ABU67" s="9"/>
      <c r="ABV67" s="9"/>
      <c r="ABW67" s="9"/>
      <c r="ABX67" s="9"/>
      <c r="ABY67" s="9"/>
      <c r="ABZ67" s="9"/>
      <c r="ACA67" s="9"/>
      <c r="ACB67" s="9"/>
      <c r="ACC67" s="9"/>
      <c r="ACD67" s="9"/>
      <c r="ACE67" s="9"/>
      <c r="ACF67" s="9"/>
      <c r="ACG67" s="9"/>
      <c r="ACH67" s="9"/>
      <c r="ACI67" s="9"/>
      <c r="ACJ67" s="9"/>
      <c r="ACK67" s="9"/>
      <c r="ACL67" s="9"/>
      <c r="ACM67" s="9"/>
      <c r="ACN67" s="9"/>
      <c r="ACO67" s="9"/>
      <c r="ACP67" s="9"/>
      <c r="ACQ67" s="9"/>
      <c r="ACR67" s="9"/>
      <c r="ACS67" s="9"/>
      <c r="ACT67" s="9"/>
      <c r="ACU67" s="9"/>
      <c r="ACV67" s="9"/>
      <c r="ACW67" s="9"/>
      <c r="ACX67" s="9"/>
      <c r="ACY67" s="9"/>
      <c r="ACZ67" s="9"/>
      <c r="ADA67" s="9"/>
      <c r="ADB67" s="9"/>
      <c r="ADC67" s="9"/>
      <c r="ADD67" s="9"/>
      <c r="ADE67" s="9"/>
      <c r="ADF67" s="9"/>
      <c r="ADG67" s="9"/>
      <c r="ADH67" s="9"/>
      <c r="ADI67" s="9"/>
      <c r="ADJ67" s="9"/>
      <c r="ADK67" s="9"/>
      <c r="ADL67" s="9"/>
      <c r="ADM67" s="9"/>
      <c r="ADN67" s="9"/>
      <c r="ADO67" s="9"/>
      <c r="ADP67" s="9"/>
      <c r="ADQ67" s="9"/>
      <c r="ADR67" s="9"/>
      <c r="ADS67" s="9"/>
      <c r="ADT67" s="9"/>
      <c r="ADU67" s="9"/>
      <c r="ADV67" s="9"/>
    </row>
    <row r="68" spans="1:802 16383:16383" s="10" customFormat="1">
      <c r="A68" s="9"/>
      <c r="B68" s="21" t="s">
        <v>90</v>
      </c>
      <c r="C68" s="139">
        <f>231429/C67</f>
        <v>9.9333258620962726E-3</v>
      </c>
      <c r="D68" s="140">
        <f>230718/C67</f>
        <v>9.9028085341557361E-3</v>
      </c>
      <c r="E68" s="141">
        <f>711/C67</f>
        <v>3.051732794053662E-5</v>
      </c>
      <c r="F68" s="139">
        <f>446407/F67</f>
        <v>1.8020019265455951E-2</v>
      </c>
      <c r="G68" s="140">
        <f>410714/F67</f>
        <v>1.6579207298703817E-2</v>
      </c>
      <c r="H68" s="141">
        <f>35693/F67</f>
        <v>1.4408119667521325E-3</v>
      </c>
      <c r="I68" s="139">
        <f>794818/I67</f>
        <v>3.0037343644862938E-2</v>
      </c>
      <c r="J68" s="140">
        <f>663379/I67</f>
        <v>2.5070070116410968E-2</v>
      </c>
      <c r="K68" s="141">
        <f>131439/I67</f>
        <v>4.9672735284519726E-3</v>
      </c>
      <c r="L68" s="139">
        <f>1236194/L67</f>
        <v>4.3985565605099079E-2</v>
      </c>
      <c r="M68" s="140">
        <f>977156/L67</f>
        <v>3.4768619928923931E-2</v>
      </c>
      <c r="N68" s="141">
        <f>259038/L67</f>
        <v>9.2169456761751426E-3</v>
      </c>
      <c r="O68" s="139">
        <f>1236194/O67</f>
        <v>4.1313950417203746E-2</v>
      </c>
      <c r="P68" s="140">
        <f>977156/O67</f>
        <v>3.2656827758323646E-2</v>
      </c>
      <c r="Q68" s="141">
        <f>259038/O67</f>
        <v>8.6571226588800978E-3</v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9"/>
      <c r="PH68" s="9"/>
      <c r="PI68" s="9"/>
      <c r="PJ68" s="9"/>
      <c r="PK68" s="9"/>
      <c r="PL68" s="9"/>
      <c r="PM68" s="9"/>
      <c r="PN68" s="9"/>
      <c r="PO68" s="9"/>
      <c r="PP68" s="9"/>
      <c r="PQ68" s="9"/>
      <c r="PR68" s="9"/>
      <c r="PS68" s="9"/>
      <c r="PT68" s="9"/>
      <c r="PU68" s="9"/>
      <c r="PV68" s="9"/>
      <c r="PW68" s="9"/>
      <c r="PX68" s="9"/>
      <c r="PY68" s="9"/>
      <c r="PZ68" s="9"/>
      <c r="QA68" s="9"/>
      <c r="QB68" s="9"/>
      <c r="QC68" s="9"/>
      <c r="QD68" s="9"/>
      <c r="QE68" s="9"/>
      <c r="QF68" s="9"/>
      <c r="QG68" s="9"/>
      <c r="QH68" s="9"/>
      <c r="QI68" s="9"/>
      <c r="QJ68" s="9"/>
      <c r="QK68" s="9"/>
      <c r="QL68" s="9"/>
      <c r="QM68" s="9"/>
      <c r="QN68" s="9"/>
      <c r="QO68" s="9"/>
      <c r="QP68" s="9"/>
      <c r="QQ68" s="9"/>
      <c r="QR68" s="9"/>
      <c r="QS68" s="9"/>
      <c r="QT68" s="9"/>
      <c r="QU68" s="9"/>
      <c r="QV68" s="9"/>
      <c r="QW68" s="9"/>
      <c r="QX68" s="9"/>
      <c r="QY68" s="9"/>
      <c r="QZ68" s="9"/>
      <c r="RA68" s="9"/>
      <c r="RB68" s="9"/>
      <c r="RC68" s="9"/>
      <c r="RD68" s="9"/>
      <c r="RE68" s="9"/>
      <c r="RF68" s="9"/>
      <c r="RG68" s="9"/>
      <c r="RH68" s="9"/>
      <c r="RI68" s="9"/>
      <c r="RJ68" s="9"/>
      <c r="RK68" s="9"/>
      <c r="RL68" s="9"/>
      <c r="RM68" s="9"/>
      <c r="RN68" s="9"/>
      <c r="RO68" s="9"/>
      <c r="RP68" s="9"/>
      <c r="RQ68" s="9"/>
      <c r="RR68" s="9"/>
      <c r="RS68" s="9"/>
      <c r="RT68" s="9"/>
      <c r="RU68" s="9"/>
      <c r="RV68" s="9"/>
      <c r="RW68" s="9"/>
      <c r="RX68" s="9"/>
      <c r="RY68" s="9"/>
      <c r="RZ68" s="9"/>
      <c r="SA68" s="9"/>
      <c r="SB68" s="9"/>
      <c r="SC68" s="9"/>
      <c r="SD68" s="9"/>
      <c r="SE68" s="9"/>
      <c r="SF68" s="9"/>
      <c r="SG68" s="9"/>
      <c r="SH68" s="9"/>
      <c r="SI68" s="9"/>
      <c r="SJ68" s="9"/>
      <c r="SK68" s="9"/>
      <c r="SL68" s="9"/>
      <c r="SM68" s="9"/>
      <c r="SN68" s="9"/>
      <c r="SO68" s="9"/>
      <c r="SP68" s="9"/>
      <c r="SQ68" s="9"/>
      <c r="SR68" s="9"/>
      <c r="SS68" s="9"/>
      <c r="ST68" s="9"/>
      <c r="SU68" s="9"/>
      <c r="SV68" s="9"/>
      <c r="SW68" s="9"/>
      <c r="SX68" s="9"/>
      <c r="SY68" s="9"/>
      <c r="SZ68" s="9"/>
      <c r="TA68" s="9"/>
      <c r="TB68" s="9"/>
      <c r="TC68" s="9"/>
      <c r="TD68" s="9"/>
      <c r="TE68" s="9"/>
      <c r="TF68" s="9"/>
      <c r="TG68" s="9"/>
      <c r="TH68" s="9"/>
      <c r="TI68" s="9"/>
      <c r="TJ68" s="9"/>
      <c r="TK68" s="9"/>
      <c r="TL68" s="9"/>
      <c r="TM68" s="9"/>
      <c r="TN68" s="9"/>
      <c r="TO68" s="9"/>
      <c r="TP68" s="9"/>
      <c r="TQ68" s="9"/>
      <c r="TR68" s="9"/>
      <c r="TS68" s="9"/>
      <c r="TT68" s="9"/>
      <c r="TU68" s="9"/>
      <c r="TV68" s="9"/>
      <c r="TW68" s="9"/>
      <c r="TX68" s="9"/>
      <c r="TY68" s="9"/>
      <c r="TZ68" s="9"/>
      <c r="UA68" s="9"/>
      <c r="UB68" s="9"/>
      <c r="UC68" s="9"/>
      <c r="UD68" s="9"/>
      <c r="UE68" s="9"/>
      <c r="UF68" s="9"/>
      <c r="UG68" s="9"/>
      <c r="UH68" s="9"/>
      <c r="UI68" s="9"/>
      <c r="UJ68" s="9"/>
      <c r="UK68" s="9"/>
      <c r="UL68" s="9"/>
      <c r="UM68" s="9"/>
      <c r="UN68" s="9"/>
      <c r="UO68" s="9"/>
      <c r="UP68" s="9"/>
      <c r="UQ68" s="9"/>
      <c r="UR68" s="9"/>
      <c r="US68" s="9"/>
      <c r="UT68" s="9"/>
      <c r="UU68" s="9"/>
      <c r="UV68" s="9"/>
      <c r="UW68" s="9"/>
      <c r="UX68" s="9"/>
      <c r="UY68" s="9"/>
      <c r="UZ68" s="9"/>
      <c r="VA68" s="9"/>
      <c r="VB68" s="9"/>
      <c r="VC68" s="9"/>
      <c r="VD68" s="9"/>
      <c r="VE68" s="9"/>
      <c r="VF68" s="9"/>
      <c r="VG68" s="9"/>
      <c r="VH68" s="9"/>
      <c r="VI68" s="9"/>
      <c r="VJ68" s="9"/>
      <c r="VK68" s="9"/>
      <c r="VL68" s="9"/>
      <c r="VM68" s="9"/>
      <c r="VN68" s="9"/>
      <c r="VO68" s="9"/>
      <c r="VP68" s="9"/>
      <c r="VQ68" s="9"/>
      <c r="VR68" s="9"/>
      <c r="VS68" s="9"/>
      <c r="VT68" s="9"/>
      <c r="VU68" s="9"/>
      <c r="VV68" s="9"/>
      <c r="VW68" s="9"/>
      <c r="VX68" s="9"/>
      <c r="VY68" s="9"/>
      <c r="VZ68" s="9"/>
      <c r="WA68" s="9"/>
      <c r="WB68" s="9"/>
      <c r="WC68" s="9"/>
      <c r="WD68" s="9"/>
      <c r="WE68" s="9"/>
      <c r="WF68" s="9"/>
      <c r="WG68" s="9"/>
      <c r="WH68" s="9"/>
      <c r="WI68" s="9"/>
      <c r="WJ68" s="9"/>
      <c r="WK68" s="9"/>
      <c r="WL68" s="9"/>
      <c r="WM68" s="9"/>
      <c r="WN68" s="9"/>
      <c r="WO68" s="9"/>
      <c r="WP68" s="9"/>
      <c r="WQ68" s="9"/>
      <c r="WR68" s="9"/>
      <c r="WS68" s="9"/>
      <c r="WT68" s="9"/>
      <c r="WU68" s="9"/>
      <c r="WV68" s="9"/>
      <c r="WW68" s="9"/>
      <c r="WX68" s="9"/>
      <c r="WY68" s="9"/>
      <c r="WZ68" s="9"/>
      <c r="XA68" s="9"/>
      <c r="XB68" s="9"/>
      <c r="XC68" s="9"/>
      <c r="XD68" s="9"/>
      <c r="XE68" s="9"/>
      <c r="XF68" s="9"/>
      <c r="XG68" s="9"/>
      <c r="XH68" s="9"/>
      <c r="XI68" s="9"/>
      <c r="XJ68" s="9"/>
      <c r="XK68" s="9"/>
      <c r="XL68" s="9"/>
      <c r="XM68" s="9"/>
      <c r="XN68" s="9"/>
      <c r="XO68" s="9"/>
      <c r="XP68" s="9"/>
      <c r="XQ68" s="9"/>
      <c r="XR68" s="9"/>
      <c r="XS68" s="9"/>
      <c r="XT68" s="9"/>
      <c r="XU68" s="9"/>
      <c r="XV68" s="9"/>
      <c r="XW68" s="9"/>
      <c r="XX68" s="9"/>
      <c r="XY68" s="9"/>
      <c r="XZ68" s="9"/>
      <c r="YA68" s="9"/>
      <c r="YB68" s="9"/>
      <c r="YC68" s="9"/>
      <c r="YD68" s="9"/>
      <c r="YE68" s="9"/>
      <c r="YF68" s="9"/>
      <c r="YG68" s="9"/>
      <c r="YH68" s="9"/>
      <c r="YI68" s="9"/>
      <c r="YJ68" s="9"/>
      <c r="YK68" s="9"/>
      <c r="YL68" s="9"/>
      <c r="YM68" s="9"/>
      <c r="YN68" s="9"/>
      <c r="YO68" s="9"/>
      <c r="YP68" s="9"/>
      <c r="YQ68" s="9"/>
      <c r="YR68" s="9"/>
      <c r="YS68" s="9"/>
      <c r="YT68" s="9"/>
      <c r="YU68" s="9"/>
      <c r="YV68" s="9"/>
      <c r="YW68" s="9"/>
      <c r="YX68" s="9"/>
      <c r="YY68" s="9"/>
      <c r="YZ68" s="9"/>
      <c r="ZA68" s="9"/>
      <c r="ZB68" s="9"/>
      <c r="ZC68" s="9"/>
      <c r="ZD68" s="9"/>
      <c r="ZE68" s="9"/>
      <c r="ZF68" s="9"/>
      <c r="ZG68" s="9"/>
      <c r="ZH68" s="9"/>
      <c r="ZI68" s="9"/>
      <c r="ZJ68" s="9"/>
      <c r="ZK68" s="9"/>
      <c r="ZL68" s="9"/>
      <c r="ZM68" s="9"/>
      <c r="ZN68" s="9"/>
      <c r="ZO68" s="9"/>
      <c r="ZP68" s="9"/>
      <c r="ZQ68" s="9"/>
      <c r="ZR68" s="9"/>
      <c r="ZS68" s="9"/>
      <c r="ZT68" s="9"/>
      <c r="ZU68" s="9"/>
      <c r="ZV68" s="9"/>
      <c r="ZW68" s="9"/>
      <c r="ZX68" s="9"/>
      <c r="ZY68" s="9"/>
      <c r="ZZ68" s="9"/>
      <c r="AAA68" s="9"/>
      <c r="AAB68" s="9"/>
      <c r="AAC68" s="9"/>
      <c r="AAD68" s="9"/>
      <c r="AAE68" s="9"/>
      <c r="AAF68" s="9"/>
      <c r="AAG68" s="9"/>
      <c r="AAH68" s="9"/>
      <c r="AAI68" s="9"/>
      <c r="AAJ68" s="9"/>
      <c r="AAK68" s="9"/>
      <c r="AAL68" s="9"/>
      <c r="AAM68" s="9"/>
      <c r="AAN68" s="9"/>
      <c r="AAO68" s="9"/>
      <c r="AAP68" s="9"/>
      <c r="AAQ68" s="9"/>
      <c r="AAR68" s="9"/>
      <c r="AAS68" s="9"/>
      <c r="AAT68" s="9"/>
      <c r="AAU68" s="9"/>
      <c r="AAV68" s="9"/>
      <c r="AAW68" s="9"/>
      <c r="AAX68" s="9"/>
      <c r="AAY68" s="9"/>
      <c r="AAZ68" s="9"/>
      <c r="ABA68" s="9"/>
      <c r="ABB68" s="9"/>
      <c r="ABC68" s="9"/>
      <c r="ABD68" s="9"/>
      <c r="ABE68" s="9"/>
      <c r="ABF68" s="9"/>
      <c r="ABG68" s="9"/>
      <c r="ABH68" s="9"/>
      <c r="ABI68" s="9"/>
      <c r="ABJ68" s="9"/>
      <c r="ABK68" s="9"/>
      <c r="ABL68" s="9"/>
      <c r="ABM68" s="9"/>
      <c r="ABN68" s="9"/>
      <c r="ABO68" s="9"/>
      <c r="ABP68" s="9"/>
      <c r="ABQ68" s="9"/>
      <c r="ABR68" s="9"/>
      <c r="ABS68" s="9"/>
      <c r="ABT68" s="9"/>
      <c r="ABU68" s="9"/>
      <c r="ABV68" s="9"/>
      <c r="ABW68" s="9"/>
      <c r="ABX68" s="9"/>
      <c r="ABY68" s="9"/>
      <c r="ABZ68" s="9"/>
      <c r="ACA68" s="9"/>
      <c r="ACB68" s="9"/>
      <c r="ACC68" s="9"/>
      <c r="ACD68" s="9"/>
      <c r="ACE68" s="9"/>
      <c r="ACF68" s="9"/>
      <c r="ACG68" s="9"/>
      <c r="ACH68" s="9"/>
      <c r="ACI68" s="9"/>
      <c r="ACJ68" s="9"/>
      <c r="ACK68" s="9"/>
      <c r="ACL68" s="9"/>
      <c r="ACM68" s="9"/>
      <c r="ACN68" s="9"/>
      <c r="ACO68" s="9"/>
      <c r="ACP68" s="9"/>
      <c r="ACQ68" s="9"/>
      <c r="ACR68" s="9"/>
      <c r="ACS68" s="9"/>
      <c r="ACT68" s="9"/>
      <c r="ACU68" s="9"/>
      <c r="ACV68" s="9"/>
      <c r="ACW68" s="9"/>
      <c r="ACX68" s="9"/>
      <c r="ACY68" s="9"/>
      <c r="ACZ68" s="9"/>
      <c r="ADA68" s="9"/>
      <c r="ADB68" s="9"/>
      <c r="ADC68" s="9"/>
      <c r="ADD68" s="9"/>
      <c r="ADE68" s="9"/>
      <c r="ADF68" s="9"/>
      <c r="ADG68" s="9"/>
      <c r="ADH68" s="9"/>
      <c r="ADI68" s="9"/>
      <c r="ADJ68" s="9"/>
      <c r="ADK68" s="9"/>
      <c r="ADL68" s="9"/>
      <c r="ADM68" s="9"/>
      <c r="ADN68" s="9"/>
      <c r="ADO68" s="9"/>
      <c r="ADP68" s="9"/>
      <c r="ADQ68" s="9"/>
      <c r="ADR68" s="9"/>
      <c r="ADS68" s="9"/>
      <c r="ADT68" s="9"/>
      <c r="ADU68" s="9"/>
      <c r="ADV68" s="9"/>
    </row>
    <row r="69" spans="1:802 16383:16383" s="10" customFormat="1">
      <c r="A69" s="9"/>
      <c r="B69" s="21" t="s">
        <v>91</v>
      </c>
      <c r="C69" s="139">
        <f>66426/C67</f>
        <v>2.8511167732462525E-3</v>
      </c>
      <c r="D69" s="140">
        <f>66426/C67</f>
        <v>2.8511167732462525E-3</v>
      </c>
      <c r="E69" s="142" t="s">
        <v>71</v>
      </c>
      <c r="F69" s="139">
        <f>60559/F67</f>
        <v>2.4445726583515646E-3</v>
      </c>
      <c r="G69" s="140">
        <f>60559/F67</f>
        <v>2.4445726583515646E-3</v>
      </c>
      <c r="H69" s="142" t="s">
        <v>71</v>
      </c>
      <c r="I69" s="139">
        <f>44799/I67</f>
        <v>1.6930202360115332E-3</v>
      </c>
      <c r="J69" s="140">
        <f>44799/I67</f>
        <v>1.6930202360115332E-3</v>
      </c>
      <c r="K69" s="142" t="s">
        <v>71</v>
      </c>
      <c r="L69" s="139">
        <f>40341/L67</f>
        <v>1.4353909678216379E-3</v>
      </c>
      <c r="M69" s="140">
        <f>40341/L67</f>
        <v>1.4353909678216379E-3</v>
      </c>
      <c r="N69" s="142" t="s">
        <v>71</v>
      </c>
      <c r="O69" s="139">
        <f>40341/O67</f>
        <v>1.3482075416806879E-3</v>
      </c>
      <c r="P69" s="140">
        <f>40341/O67</f>
        <v>1.3482075416806879E-3</v>
      </c>
      <c r="Q69" s="142" t="s">
        <v>71</v>
      </c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/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/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/>
      <c r="ZM69" s="9"/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</row>
    <row r="70" spans="1:802 16383:16383" s="10" customFormat="1">
      <c r="A70" s="9"/>
      <c r="B70" s="21" t="s">
        <v>89</v>
      </c>
      <c r="C70" s="139">
        <f>23000384/C67</f>
        <v>0.98721555736465749</v>
      </c>
      <c r="D70" s="140">
        <f>2691266/C67</f>
        <v>0.11551370899749118</v>
      </c>
      <c r="E70" s="141">
        <f>20309118/C67</f>
        <v>0.87170184836716624</v>
      </c>
      <c r="F70" s="139">
        <f>24265871/F67</f>
        <v>0.97953540807619244</v>
      </c>
      <c r="G70" s="140">
        <f>2946184/F67</f>
        <v>0.11892800166569538</v>
      </c>
      <c r="H70" s="141">
        <f>21319687/F67</f>
        <v>0.86060740641049716</v>
      </c>
      <c r="I70" s="139">
        <f>25621378/I67</f>
        <v>0.96826963611912553</v>
      </c>
      <c r="J70" s="140">
        <f>2946663/I67</f>
        <v>0.11135873764384144</v>
      </c>
      <c r="K70" s="141">
        <f>22674715/I67</f>
        <v>0.85691089847528412</v>
      </c>
      <c r="L70" s="139">
        <f>26826587/L67</f>
        <v>0.95452866010464221</v>
      </c>
      <c r="M70" s="140">
        <f>3105047/L67</f>
        <v>0.11048205097696322</v>
      </c>
      <c r="N70" s="141">
        <f>23721540/L67</f>
        <v>0.84404660912767893</v>
      </c>
      <c r="O70" s="139">
        <f>26826587/O67</f>
        <v>0.8965520664077018</v>
      </c>
      <c r="P70" s="140">
        <f>3105047/O67</f>
        <v>0.10377154216982709</v>
      </c>
      <c r="Q70" s="141">
        <f>23721540/O67</f>
        <v>0.79278052423787471</v>
      </c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  <c r="QP70" s="9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9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9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9"/>
      <c r="SN70" s="9"/>
      <c r="SO70" s="9"/>
      <c r="SP70" s="9"/>
      <c r="SQ70" s="9"/>
      <c r="SR70" s="9"/>
      <c r="SS70" s="9"/>
      <c r="ST70" s="9"/>
      <c r="SU70" s="9"/>
      <c r="SV70" s="9"/>
      <c r="SW70" s="9"/>
      <c r="SX70" s="9"/>
      <c r="SY70" s="9"/>
      <c r="SZ70" s="9"/>
      <c r="TA70" s="9"/>
      <c r="TB70" s="9"/>
      <c r="TC70" s="9"/>
      <c r="TD70" s="9"/>
      <c r="TE70" s="9"/>
      <c r="TF70" s="9"/>
      <c r="TG70" s="9"/>
      <c r="TH70" s="9"/>
      <c r="TI70" s="9"/>
      <c r="TJ70" s="9"/>
      <c r="TK70" s="9"/>
      <c r="TL70" s="9"/>
      <c r="TM70" s="9"/>
      <c r="TN70" s="9"/>
      <c r="TO70" s="9"/>
      <c r="TP70" s="9"/>
      <c r="TQ70" s="9"/>
      <c r="TR70" s="9"/>
      <c r="TS70" s="9"/>
      <c r="TT70" s="9"/>
      <c r="TU70" s="9"/>
      <c r="TV70" s="9"/>
      <c r="TW70" s="9"/>
      <c r="TX70" s="9"/>
      <c r="TY70" s="9"/>
      <c r="TZ70" s="9"/>
      <c r="UA70" s="9"/>
      <c r="UB70" s="9"/>
      <c r="UC70" s="9"/>
      <c r="UD70" s="9"/>
      <c r="UE70" s="9"/>
      <c r="UF70" s="9"/>
      <c r="UG70" s="9"/>
      <c r="UH70" s="9"/>
      <c r="UI70" s="9"/>
      <c r="UJ70" s="9"/>
      <c r="UK70" s="9"/>
      <c r="UL70" s="9"/>
      <c r="UM70" s="9"/>
      <c r="UN70" s="9"/>
      <c r="UO70" s="9"/>
      <c r="UP70" s="9"/>
      <c r="UQ70" s="9"/>
      <c r="UR70" s="9"/>
      <c r="US70" s="9"/>
      <c r="UT70" s="9"/>
      <c r="UU70" s="9"/>
      <c r="UV70" s="9"/>
      <c r="UW70" s="9"/>
      <c r="UX70" s="9"/>
      <c r="UY70" s="9"/>
      <c r="UZ70" s="9"/>
      <c r="VA70" s="9"/>
      <c r="VB70" s="9"/>
      <c r="VC70" s="9"/>
      <c r="VD70" s="9"/>
      <c r="VE70" s="9"/>
      <c r="VF70" s="9"/>
      <c r="VG70" s="9"/>
      <c r="VH70" s="9"/>
      <c r="VI70" s="9"/>
      <c r="VJ70" s="9"/>
      <c r="VK70" s="9"/>
      <c r="VL70" s="9"/>
      <c r="VM70" s="9"/>
      <c r="VN70" s="9"/>
      <c r="VO70" s="9"/>
      <c r="VP70" s="9"/>
      <c r="VQ70" s="9"/>
      <c r="VR70" s="9"/>
      <c r="VS70" s="9"/>
      <c r="VT70" s="9"/>
      <c r="VU70" s="9"/>
      <c r="VV70" s="9"/>
      <c r="VW70" s="9"/>
      <c r="VX70" s="9"/>
      <c r="VY70" s="9"/>
      <c r="VZ70" s="9"/>
      <c r="WA70" s="9"/>
      <c r="WB70" s="9"/>
      <c r="WC70" s="9"/>
      <c r="WD70" s="9"/>
      <c r="WE70" s="9"/>
      <c r="WF70" s="9"/>
      <c r="WG70" s="9"/>
      <c r="WH70" s="9"/>
      <c r="WI70" s="9"/>
      <c r="WJ70" s="9"/>
      <c r="WK70" s="9"/>
      <c r="WL70" s="9"/>
      <c r="WM70" s="9"/>
      <c r="WN70" s="9"/>
      <c r="WO70" s="9"/>
      <c r="WP70" s="9"/>
      <c r="WQ70" s="9"/>
      <c r="WR70" s="9"/>
      <c r="WS70" s="9"/>
      <c r="WT70" s="9"/>
      <c r="WU70" s="9"/>
      <c r="WV70" s="9"/>
      <c r="WW70" s="9"/>
      <c r="WX70" s="9"/>
      <c r="WY70" s="9"/>
      <c r="WZ70" s="9"/>
      <c r="XA70" s="9"/>
      <c r="XB70" s="9"/>
      <c r="XC70" s="9"/>
      <c r="XD70" s="9"/>
      <c r="XE70" s="9"/>
      <c r="XF70" s="9"/>
      <c r="XG70" s="9"/>
      <c r="XH70" s="9"/>
      <c r="XI70" s="9"/>
      <c r="XJ70" s="9"/>
      <c r="XK70" s="9"/>
      <c r="XL70" s="9"/>
      <c r="XM70" s="9"/>
      <c r="XN70" s="9"/>
      <c r="XO70" s="9"/>
      <c r="XP70" s="9"/>
      <c r="XQ70" s="9"/>
      <c r="XR70" s="9"/>
      <c r="XS70" s="9"/>
      <c r="XT70" s="9"/>
      <c r="XU70" s="9"/>
      <c r="XV70" s="9"/>
      <c r="XW70" s="9"/>
      <c r="XX70" s="9"/>
      <c r="XY70" s="9"/>
      <c r="XZ70" s="9"/>
      <c r="YA70" s="9"/>
      <c r="YB70" s="9"/>
      <c r="YC70" s="9"/>
      <c r="YD70" s="9"/>
      <c r="YE70" s="9"/>
      <c r="YF70" s="9"/>
      <c r="YG70" s="9"/>
      <c r="YH70" s="9"/>
      <c r="YI70" s="9"/>
      <c r="YJ70" s="9"/>
      <c r="YK70" s="9"/>
      <c r="YL70" s="9"/>
      <c r="YM70" s="9"/>
      <c r="YN70" s="9"/>
      <c r="YO70" s="9"/>
      <c r="YP70" s="9"/>
      <c r="YQ70" s="9"/>
      <c r="YR70" s="9"/>
      <c r="YS70" s="9"/>
      <c r="YT70" s="9"/>
      <c r="YU70" s="9"/>
      <c r="YV70" s="9"/>
      <c r="YW70" s="9"/>
      <c r="YX70" s="9"/>
      <c r="YY70" s="9"/>
      <c r="YZ70" s="9"/>
      <c r="ZA70" s="9"/>
      <c r="ZB70" s="9"/>
      <c r="ZC70" s="9"/>
      <c r="ZD70" s="9"/>
      <c r="ZE70" s="9"/>
      <c r="ZF70" s="9"/>
      <c r="ZG70" s="9"/>
      <c r="ZH70" s="9"/>
      <c r="ZI70" s="9"/>
      <c r="ZJ70" s="9"/>
      <c r="ZK70" s="9"/>
      <c r="ZL70" s="9"/>
      <c r="ZM70" s="9"/>
      <c r="ZN70" s="9"/>
      <c r="ZO70" s="9"/>
      <c r="ZP70" s="9"/>
      <c r="ZQ70" s="9"/>
      <c r="ZR70" s="9"/>
      <c r="ZS70" s="9"/>
      <c r="ZT70" s="9"/>
      <c r="ZU70" s="9"/>
      <c r="ZV70" s="9"/>
      <c r="ZW70" s="9"/>
      <c r="ZX70" s="9"/>
      <c r="ZY70" s="9"/>
      <c r="ZZ70" s="9"/>
      <c r="AAA70" s="9"/>
      <c r="AAB70" s="9"/>
      <c r="AAC70" s="9"/>
      <c r="AAD70" s="9"/>
      <c r="AAE70" s="9"/>
      <c r="AAF70" s="9"/>
      <c r="AAG70" s="9"/>
      <c r="AAH70" s="9"/>
      <c r="AAI70" s="9"/>
      <c r="AAJ70" s="9"/>
      <c r="AAK70" s="9"/>
      <c r="AAL70" s="9"/>
      <c r="AAM70" s="9"/>
      <c r="AAN70" s="9"/>
      <c r="AAO70" s="9"/>
      <c r="AAP70" s="9"/>
      <c r="AAQ70" s="9"/>
      <c r="AAR70" s="9"/>
      <c r="AAS70" s="9"/>
      <c r="AAT70" s="9"/>
      <c r="AAU70" s="9"/>
      <c r="AAV70" s="9"/>
      <c r="AAW70" s="9"/>
      <c r="AAX70" s="9"/>
      <c r="AAY70" s="9"/>
      <c r="AAZ70" s="9"/>
      <c r="ABA70" s="9"/>
      <c r="ABB70" s="9"/>
      <c r="ABC70" s="9"/>
      <c r="ABD70" s="9"/>
      <c r="ABE70" s="9"/>
      <c r="ABF70" s="9"/>
      <c r="ABG70" s="9"/>
      <c r="ABH70" s="9"/>
      <c r="ABI70" s="9"/>
      <c r="ABJ70" s="9"/>
      <c r="ABK70" s="9"/>
      <c r="ABL70" s="9"/>
      <c r="ABM70" s="9"/>
      <c r="ABN70" s="9"/>
      <c r="ABO70" s="9"/>
      <c r="ABP70" s="9"/>
      <c r="ABQ70" s="9"/>
      <c r="ABR70" s="9"/>
      <c r="ABS70" s="9"/>
      <c r="ABT70" s="9"/>
      <c r="ABU70" s="9"/>
      <c r="ABV70" s="9"/>
      <c r="ABW70" s="9"/>
      <c r="ABX70" s="9"/>
      <c r="ABY70" s="9"/>
      <c r="ABZ70" s="9"/>
      <c r="ACA70" s="9"/>
      <c r="ACB70" s="9"/>
      <c r="ACC70" s="9"/>
      <c r="ACD70" s="9"/>
      <c r="ACE70" s="9"/>
      <c r="ACF70" s="9"/>
      <c r="ACG70" s="9"/>
      <c r="ACH70" s="9"/>
      <c r="ACI70" s="9"/>
      <c r="ACJ70" s="9"/>
      <c r="ACK70" s="9"/>
      <c r="ACL70" s="9"/>
      <c r="ACM70" s="9"/>
      <c r="ACN70" s="9"/>
      <c r="ACO70" s="9"/>
      <c r="ACP70" s="9"/>
      <c r="ACQ70" s="9"/>
      <c r="ACR70" s="9"/>
      <c r="ACS70" s="9"/>
      <c r="ACT70" s="9"/>
      <c r="ACU70" s="9"/>
      <c r="ACV70" s="9"/>
      <c r="ACW70" s="9"/>
      <c r="ACX70" s="9"/>
      <c r="ACY70" s="9"/>
      <c r="ACZ70" s="9"/>
      <c r="ADA70" s="9"/>
      <c r="ADB70" s="9"/>
      <c r="ADC70" s="9"/>
      <c r="ADD70" s="9"/>
      <c r="ADE70" s="9"/>
      <c r="ADF70" s="9"/>
      <c r="ADG70" s="9"/>
      <c r="ADH70" s="9"/>
      <c r="ADI70" s="9"/>
      <c r="ADJ70" s="9"/>
      <c r="ADK70" s="9"/>
      <c r="ADL70" s="9"/>
      <c r="ADM70" s="9"/>
      <c r="ADN70" s="9"/>
      <c r="ADO70" s="9"/>
      <c r="ADP70" s="9"/>
      <c r="ADQ70" s="9"/>
      <c r="ADR70" s="9"/>
      <c r="ADS70" s="9"/>
      <c r="ADT70" s="9"/>
      <c r="ADU70" s="9"/>
      <c r="ADV70" s="9"/>
    </row>
    <row r="71" spans="1:802 16383:16383" s="10" customFormat="1">
      <c r="A71" s="9"/>
      <c r="B71" s="21"/>
      <c r="C71" s="139"/>
      <c r="D71" s="140"/>
      <c r="E71" s="141"/>
      <c r="F71" s="139"/>
      <c r="G71" s="140"/>
      <c r="H71" s="141"/>
      <c r="I71" s="139"/>
      <c r="J71" s="140"/>
      <c r="K71" s="141"/>
      <c r="L71" s="139"/>
      <c r="M71" s="140"/>
      <c r="N71" s="141"/>
      <c r="O71" s="139"/>
      <c r="P71" s="140"/>
      <c r="Q71" s="141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/>
      <c r="JT71" s="9"/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9"/>
      <c r="LP71" s="9"/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9"/>
      <c r="NL71" s="9"/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9"/>
      <c r="OP71" s="9"/>
      <c r="OQ71" s="9"/>
      <c r="OR71" s="9"/>
      <c r="OS71" s="9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9"/>
      <c r="PF71" s="9"/>
      <c r="PG71" s="9"/>
      <c r="PH71" s="9"/>
      <c r="PI71" s="9"/>
      <c r="PJ71" s="9"/>
      <c r="PK71" s="9"/>
      <c r="PL71" s="9"/>
      <c r="PM71" s="9"/>
      <c r="PN71" s="9"/>
      <c r="PO71" s="9"/>
      <c r="PP71" s="9"/>
      <c r="PQ71" s="9"/>
      <c r="PR71" s="9"/>
      <c r="PS71" s="9"/>
      <c r="PT71" s="9"/>
      <c r="PU71" s="9"/>
      <c r="PV71" s="9"/>
      <c r="PW71" s="9"/>
      <c r="PX71" s="9"/>
      <c r="PY71" s="9"/>
      <c r="PZ71" s="9"/>
      <c r="QA71" s="9"/>
      <c r="QB71" s="9"/>
      <c r="QC71" s="9"/>
      <c r="QD71" s="9"/>
      <c r="QE71" s="9"/>
      <c r="QF71" s="9"/>
      <c r="QG71" s="9"/>
      <c r="QH71" s="9"/>
      <c r="QI71" s="9"/>
      <c r="QJ71" s="9"/>
      <c r="QK71" s="9"/>
      <c r="QL71" s="9"/>
      <c r="QM71" s="9"/>
      <c r="QN71" s="9"/>
      <c r="QO71" s="9"/>
      <c r="QP71" s="9"/>
      <c r="QQ71" s="9"/>
      <c r="QR71" s="9"/>
      <c r="QS71" s="9"/>
      <c r="QT71" s="9"/>
      <c r="QU71" s="9"/>
      <c r="QV71" s="9"/>
      <c r="QW71" s="9"/>
      <c r="QX71" s="9"/>
      <c r="QY71" s="9"/>
      <c r="QZ71" s="9"/>
      <c r="RA71" s="9"/>
      <c r="RB71" s="9"/>
      <c r="RC71" s="9"/>
      <c r="RD71" s="9"/>
      <c r="RE71" s="9"/>
      <c r="RF71" s="9"/>
      <c r="RG71" s="9"/>
      <c r="RH71" s="9"/>
      <c r="RI71" s="9"/>
      <c r="RJ71" s="9"/>
      <c r="RK71" s="9"/>
      <c r="RL71" s="9"/>
      <c r="RM71" s="9"/>
      <c r="RN71" s="9"/>
      <c r="RO71" s="9"/>
      <c r="RP71" s="9"/>
      <c r="RQ71" s="9"/>
      <c r="RR71" s="9"/>
      <c r="RS71" s="9"/>
      <c r="RT71" s="9"/>
      <c r="RU71" s="9"/>
      <c r="RV71" s="9"/>
      <c r="RW71" s="9"/>
      <c r="RX71" s="9"/>
      <c r="RY71" s="9"/>
      <c r="RZ71" s="9"/>
      <c r="SA71" s="9"/>
      <c r="SB71" s="9"/>
      <c r="SC71" s="9"/>
      <c r="SD71" s="9"/>
      <c r="SE71" s="9"/>
      <c r="SF71" s="9"/>
      <c r="SG71" s="9"/>
      <c r="SH71" s="9"/>
      <c r="SI71" s="9"/>
      <c r="SJ71" s="9"/>
      <c r="SK71" s="9"/>
      <c r="SL71" s="9"/>
      <c r="SM71" s="9"/>
      <c r="SN71" s="9"/>
      <c r="SO71" s="9"/>
      <c r="SP71" s="9"/>
      <c r="SQ71" s="9"/>
      <c r="SR71" s="9"/>
      <c r="SS71" s="9"/>
      <c r="ST71" s="9"/>
      <c r="SU71" s="9"/>
      <c r="SV71" s="9"/>
      <c r="SW71" s="9"/>
      <c r="SX71" s="9"/>
      <c r="SY71" s="9"/>
      <c r="SZ71" s="9"/>
      <c r="TA71" s="9"/>
      <c r="TB71" s="9"/>
      <c r="TC71" s="9"/>
      <c r="TD71" s="9"/>
      <c r="TE71" s="9"/>
      <c r="TF71" s="9"/>
      <c r="TG71" s="9"/>
      <c r="TH71" s="9"/>
      <c r="TI71" s="9"/>
      <c r="TJ71" s="9"/>
      <c r="TK71" s="9"/>
      <c r="TL71" s="9"/>
      <c r="TM71" s="9"/>
      <c r="TN71" s="9"/>
      <c r="TO71" s="9"/>
      <c r="TP71" s="9"/>
      <c r="TQ71" s="9"/>
      <c r="TR71" s="9"/>
      <c r="TS71" s="9"/>
      <c r="TT71" s="9"/>
      <c r="TU71" s="9"/>
      <c r="TV71" s="9"/>
      <c r="TW71" s="9"/>
      <c r="TX71" s="9"/>
      <c r="TY71" s="9"/>
      <c r="TZ71" s="9"/>
      <c r="UA71" s="9"/>
      <c r="UB71" s="9"/>
      <c r="UC71" s="9"/>
      <c r="UD71" s="9"/>
      <c r="UE71" s="9"/>
      <c r="UF71" s="9"/>
      <c r="UG71" s="9"/>
      <c r="UH71" s="9"/>
      <c r="UI71" s="9"/>
      <c r="UJ71" s="9"/>
      <c r="UK71" s="9"/>
      <c r="UL71" s="9"/>
      <c r="UM71" s="9"/>
      <c r="UN71" s="9"/>
      <c r="UO71" s="9"/>
      <c r="UP71" s="9"/>
      <c r="UQ71" s="9"/>
      <c r="UR71" s="9"/>
      <c r="US71" s="9"/>
      <c r="UT71" s="9"/>
      <c r="UU71" s="9"/>
      <c r="UV71" s="9"/>
      <c r="UW71" s="9"/>
      <c r="UX71" s="9"/>
      <c r="UY71" s="9"/>
      <c r="UZ71" s="9"/>
      <c r="VA71" s="9"/>
      <c r="VB71" s="9"/>
      <c r="VC71" s="9"/>
      <c r="VD71" s="9"/>
      <c r="VE71" s="9"/>
      <c r="VF71" s="9"/>
      <c r="VG71" s="9"/>
      <c r="VH71" s="9"/>
      <c r="VI71" s="9"/>
      <c r="VJ71" s="9"/>
      <c r="VK71" s="9"/>
      <c r="VL71" s="9"/>
      <c r="VM71" s="9"/>
      <c r="VN71" s="9"/>
      <c r="VO71" s="9"/>
      <c r="VP71" s="9"/>
      <c r="VQ71" s="9"/>
      <c r="VR71" s="9"/>
      <c r="VS71" s="9"/>
      <c r="VT71" s="9"/>
      <c r="VU71" s="9"/>
      <c r="VV71" s="9"/>
      <c r="VW71" s="9"/>
      <c r="VX71" s="9"/>
      <c r="VY71" s="9"/>
      <c r="VZ71" s="9"/>
      <c r="WA71" s="9"/>
      <c r="WB71" s="9"/>
      <c r="WC71" s="9"/>
      <c r="WD71" s="9"/>
      <c r="WE71" s="9"/>
      <c r="WF71" s="9"/>
      <c r="WG71" s="9"/>
      <c r="WH71" s="9"/>
      <c r="WI71" s="9"/>
      <c r="WJ71" s="9"/>
      <c r="WK71" s="9"/>
      <c r="WL71" s="9"/>
      <c r="WM71" s="9"/>
      <c r="WN71" s="9"/>
      <c r="WO71" s="9"/>
      <c r="WP71" s="9"/>
      <c r="WQ71" s="9"/>
      <c r="WR71" s="9"/>
      <c r="WS71" s="9"/>
      <c r="WT71" s="9"/>
      <c r="WU71" s="9"/>
      <c r="WV71" s="9"/>
      <c r="WW71" s="9"/>
      <c r="WX71" s="9"/>
      <c r="WY71" s="9"/>
      <c r="WZ71" s="9"/>
      <c r="XA71" s="9"/>
      <c r="XB71" s="9"/>
      <c r="XC71" s="9"/>
      <c r="XD71" s="9"/>
      <c r="XE71" s="9"/>
      <c r="XF71" s="9"/>
      <c r="XG71" s="9"/>
      <c r="XH71" s="9"/>
      <c r="XI71" s="9"/>
      <c r="XJ71" s="9"/>
      <c r="XK71" s="9"/>
      <c r="XL71" s="9"/>
      <c r="XM71" s="9"/>
      <c r="XN71" s="9"/>
      <c r="XO71" s="9"/>
      <c r="XP71" s="9"/>
      <c r="XQ71" s="9"/>
      <c r="XR71" s="9"/>
      <c r="XS71" s="9"/>
      <c r="XT71" s="9"/>
      <c r="XU71" s="9"/>
      <c r="XV71" s="9"/>
      <c r="XW71" s="9"/>
      <c r="XX71" s="9"/>
      <c r="XY71" s="9"/>
      <c r="XZ71" s="9"/>
      <c r="YA71" s="9"/>
      <c r="YB71" s="9"/>
      <c r="YC71" s="9"/>
      <c r="YD71" s="9"/>
      <c r="YE71" s="9"/>
      <c r="YF71" s="9"/>
      <c r="YG71" s="9"/>
      <c r="YH71" s="9"/>
      <c r="YI71" s="9"/>
      <c r="YJ71" s="9"/>
      <c r="YK71" s="9"/>
      <c r="YL71" s="9"/>
      <c r="YM71" s="9"/>
      <c r="YN71" s="9"/>
      <c r="YO71" s="9"/>
      <c r="YP71" s="9"/>
      <c r="YQ71" s="9"/>
      <c r="YR71" s="9"/>
      <c r="YS71" s="9"/>
      <c r="YT71" s="9"/>
      <c r="YU71" s="9"/>
      <c r="YV71" s="9"/>
      <c r="YW71" s="9"/>
      <c r="YX71" s="9"/>
      <c r="YY71" s="9"/>
      <c r="YZ71" s="9"/>
      <c r="ZA71" s="9"/>
      <c r="ZB71" s="9"/>
      <c r="ZC71" s="9"/>
      <c r="ZD71" s="9"/>
      <c r="ZE71" s="9"/>
      <c r="ZF71" s="9"/>
      <c r="ZG71" s="9"/>
      <c r="ZH71" s="9"/>
      <c r="ZI71" s="9"/>
      <c r="ZJ71" s="9"/>
      <c r="ZK71" s="9"/>
      <c r="ZL71" s="9"/>
      <c r="ZM71" s="9"/>
      <c r="ZN71" s="9"/>
      <c r="ZO71" s="9"/>
      <c r="ZP71" s="9"/>
      <c r="ZQ71" s="9"/>
      <c r="ZR71" s="9"/>
      <c r="ZS71" s="9"/>
      <c r="ZT71" s="9"/>
      <c r="ZU71" s="9"/>
      <c r="ZV71" s="9"/>
      <c r="ZW71" s="9"/>
      <c r="ZX71" s="9"/>
      <c r="ZY71" s="9"/>
      <c r="ZZ71" s="9"/>
      <c r="AAA71" s="9"/>
      <c r="AAB71" s="9"/>
      <c r="AAC71" s="9"/>
      <c r="AAD71" s="9"/>
      <c r="AAE71" s="9"/>
      <c r="AAF71" s="9"/>
      <c r="AAG71" s="9"/>
      <c r="AAH71" s="9"/>
      <c r="AAI71" s="9"/>
      <c r="AAJ71" s="9"/>
      <c r="AAK71" s="9"/>
      <c r="AAL71" s="9"/>
      <c r="AAM71" s="9"/>
      <c r="AAN71" s="9"/>
      <c r="AAO71" s="9"/>
      <c r="AAP71" s="9"/>
      <c r="AAQ71" s="9"/>
      <c r="AAR71" s="9"/>
      <c r="AAS71" s="9"/>
      <c r="AAT71" s="9"/>
      <c r="AAU71" s="9"/>
      <c r="AAV71" s="9"/>
      <c r="AAW71" s="9"/>
      <c r="AAX71" s="9"/>
      <c r="AAY71" s="9"/>
      <c r="AAZ71" s="9"/>
      <c r="ABA71" s="9"/>
      <c r="ABB71" s="9"/>
      <c r="ABC71" s="9"/>
      <c r="ABD71" s="9"/>
      <c r="ABE71" s="9"/>
      <c r="ABF71" s="9"/>
      <c r="ABG71" s="9"/>
      <c r="ABH71" s="9"/>
      <c r="ABI71" s="9"/>
      <c r="ABJ71" s="9"/>
      <c r="ABK71" s="9"/>
      <c r="ABL71" s="9"/>
      <c r="ABM71" s="9"/>
      <c r="ABN71" s="9"/>
      <c r="ABO71" s="9"/>
      <c r="ABP71" s="9"/>
      <c r="ABQ71" s="9"/>
      <c r="ABR71" s="9"/>
      <c r="ABS71" s="9"/>
      <c r="ABT71" s="9"/>
      <c r="ABU71" s="9"/>
      <c r="ABV71" s="9"/>
      <c r="ABW71" s="9"/>
      <c r="ABX71" s="9"/>
      <c r="ABY71" s="9"/>
      <c r="ABZ71" s="9"/>
      <c r="ACA71" s="9"/>
      <c r="ACB71" s="9"/>
      <c r="ACC71" s="9"/>
      <c r="ACD71" s="9"/>
      <c r="ACE71" s="9"/>
      <c r="ACF71" s="9"/>
      <c r="ACG71" s="9"/>
      <c r="ACH71" s="9"/>
      <c r="ACI71" s="9"/>
      <c r="ACJ71" s="9"/>
      <c r="ACK71" s="9"/>
      <c r="ACL71" s="9"/>
      <c r="ACM71" s="9"/>
      <c r="ACN71" s="9"/>
      <c r="ACO71" s="9"/>
      <c r="ACP71" s="9"/>
      <c r="ACQ71" s="9"/>
      <c r="ACR71" s="9"/>
      <c r="ACS71" s="9"/>
      <c r="ACT71" s="9"/>
      <c r="ACU71" s="9"/>
      <c r="ACV71" s="9"/>
      <c r="ACW71" s="9"/>
      <c r="ACX71" s="9"/>
      <c r="ACY71" s="9"/>
      <c r="ACZ71" s="9"/>
      <c r="ADA71" s="9"/>
      <c r="ADB71" s="9"/>
      <c r="ADC71" s="9"/>
      <c r="ADD71" s="9"/>
      <c r="ADE71" s="9"/>
      <c r="ADF71" s="9"/>
      <c r="ADG71" s="9"/>
      <c r="ADH71" s="9"/>
      <c r="ADI71" s="9"/>
      <c r="ADJ71" s="9"/>
      <c r="ADK71" s="9"/>
      <c r="ADL71" s="9"/>
      <c r="ADM71" s="9"/>
      <c r="ADN71" s="9"/>
      <c r="ADO71" s="9"/>
      <c r="ADP71" s="9"/>
      <c r="ADQ71" s="9"/>
      <c r="ADR71" s="9"/>
      <c r="ADS71" s="9"/>
      <c r="ADT71" s="9"/>
      <c r="ADU71" s="9"/>
      <c r="ADV71" s="9"/>
    </row>
    <row r="72" spans="1:802 16383:16383" s="10" customFormat="1">
      <c r="A72" s="9"/>
      <c r="B72" s="21" t="s">
        <v>29</v>
      </c>
      <c r="C72" s="15">
        <v>486705</v>
      </c>
      <c r="D72" s="67">
        <v>238127</v>
      </c>
      <c r="E72" s="60">
        <v>248578</v>
      </c>
      <c r="F72" s="15">
        <v>339600</v>
      </c>
      <c r="G72" s="67">
        <v>148345</v>
      </c>
      <c r="H72" s="60">
        <v>191255</v>
      </c>
      <c r="I72" s="15">
        <v>416521</v>
      </c>
      <c r="J72" s="67">
        <v>138577</v>
      </c>
      <c r="K72" s="60">
        <v>277944</v>
      </c>
      <c r="L72" s="15">
        <v>389967</v>
      </c>
      <c r="M72" s="67">
        <v>119552</v>
      </c>
      <c r="N72" s="60">
        <v>270415</v>
      </c>
      <c r="O72" s="15"/>
      <c r="P72" s="67"/>
      <c r="Q72" s="60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/>
      <c r="YH72" s="9"/>
      <c r="YI72" s="9"/>
      <c r="YJ72" s="9"/>
      <c r="YK72" s="9"/>
      <c r="YL72" s="9"/>
      <c r="YM72" s="9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/>
      <c r="ZD72" s="9"/>
      <c r="ZE72" s="9"/>
      <c r="ZF72" s="9"/>
      <c r="ZG72" s="9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</row>
    <row r="73" spans="1:802 16383:16383" s="10" customFormat="1">
      <c r="A73" s="9"/>
      <c r="B73" s="21" t="s">
        <v>30</v>
      </c>
      <c r="C73" s="15">
        <v>2628307</v>
      </c>
      <c r="D73" s="67">
        <v>2542252</v>
      </c>
      <c r="E73" s="60">
        <v>86055</v>
      </c>
      <c r="F73" s="15">
        <v>3307246</v>
      </c>
      <c r="G73" s="67">
        <v>3235672</v>
      </c>
      <c r="H73" s="60">
        <v>71574</v>
      </c>
      <c r="I73" s="15">
        <v>3405049</v>
      </c>
      <c r="J73" s="67">
        <v>3330028</v>
      </c>
      <c r="K73" s="60">
        <v>75021</v>
      </c>
      <c r="L73" s="15">
        <v>3552228</v>
      </c>
      <c r="M73" s="67">
        <v>3478443</v>
      </c>
      <c r="N73" s="60">
        <v>73785</v>
      </c>
      <c r="O73" s="15"/>
      <c r="P73" s="67"/>
      <c r="Q73" s="60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9"/>
      <c r="JT73" s="9"/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9"/>
      <c r="LA73" s="9"/>
      <c r="LB73" s="9"/>
      <c r="LC73" s="9"/>
      <c r="LD73" s="9"/>
      <c r="LE73" s="9"/>
      <c r="LF73" s="9"/>
      <c r="LG73" s="9"/>
      <c r="LH73" s="9"/>
      <c r="LI73" s="9"/>
      <c r="LJ73" s="9"/>
      <c r="LK73" s="9"/>
      <c r="LL73" s="9"/>
      <c r="LM73" s="9"/>
      <c r="LN73" s="9"/>
      <c r="LO73" s="9"/>
      <c r="LP73" s="9"/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  <c r="MI73" s="9"/>
      <c r="MJ73" s="9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9"/>
      <c r="NA73" s="9"/>
      <c r="NB73" s="9"/>
      <c r="NC73" s="9"/>
      <c r="ND73" s="9"/>
      <c r="NE73" s="9"/>
      <c r="NF73" s="9"/>
      <c r="NG73" s="9"/>
      <c r="NH73" s="9"/>
      <c r="NI73" s="9"/>
      <c r="NJ73" s="9"/>
      <c r="NK73" s="9"/>
      <c r="NL73" s="9"/>
      <c r="NM73" s="9"/>
      <c r="NN73" s="9"/>
      <c r="NO73" s="9"/>
      <c r="NP73" s="9"/>
      <c r="NQ73" s="9"/>
      <c r="NR73" s="9"/>
      <c r="NS73" s="9"/>
      <c r="NT73" s="9"/>
      <c r="NU73" s="9"/>
      <c r="NV73" s="9"/>
      <c r="NW73" s="9"/>
      <c r="NX73" s="9"/>
      <c r="NY73" s="9"/>
      <c r="NZ73" s="9"/>
      <c r="OA73" s="9"/>
      <c r="OB73" s="9"/>
      <c r="OC73" s="9"/>
      <c r="OD73" s="9"/>
      <c r="OE73" s="9"/>
      <c r="OF73" s="9"/>
      <c r="OG73" s="9"/>
      <c r="OH73" s="9"/>
      <c r="OI73" s="9"/>
      <c r="OJ73" s="9"/>
      <c r="OK73" s="9"/>
      <c r="OL73" s="9"/>
      <c r="OM73" s="9"/>
      <c r="ON73" s="9"/>
      <c r="OO73" s="9"/>
      <c r="OP73" s="9"/>
      <c r="OQ73" s="9"/>
      <c r="OR73" s="9"/>
      <c r="OS73" s="9"/>
      <c r="OT73" s="9"/>
      <c r="OU73" s="9"/>
      <c r="OV73" s="9"/>
      <c r="OW73" s="9"/>
      <c r="OX73" s="9"/>
      <c r="OY73" s="9"/>
      <c r="OZ73" s="9"/>
      <c r="PA73" s="9"/>
      <c r="PB73" s="9"/>
      <c r="PC73" s="9"/>
      <c r="PD73" s="9"/>
      <c r="PE73" s="9"/>
      <c r="PF73" s="9"/>
      <c r="PG73" s="9"/>
      <c r="PH73" s="9"/>
      <c r="PI73" s="9"/>
      <c r="PJ73" s="9"/>
      <c r="PK73" s="9"/>
      <c r="PL73" s="9"/>
      <c r="PM73" s="9"/>
      <c r="PN73" s="9"/>
      <c r="PO73" s="9"/>
      <c r="PP73" s="9"/>
      <c r="PQ73" s="9"/>
      <c r="PR73" s="9"/>
      <c r="PS73" s="9"/>
      <c r="PT73" s="9"/>
      <c r="PU73" s="9"/>
      <c r="PV73" s="9"/>
      <c r="PW73" s="9"/>
      <c r="PX73" s="9"/>
      <c r="PY73" s="9"/>
      <c r="PZ73" s="9"/>
      <c r="QA73" s="9"/>
      <c r="QB73" s="9"/>
      <c r="QC73" s="9"/>
      <c r="QD73" s="9"/>
      <c r="QE73" s="9"/>
      <c r="QF73" s="9"/>
      <c r="QG73" s="9"/>
      <c r="QH73" s="9"/>
      <c r="QI73" s="9"/>
      <c r="QJ73" s="9"/>
      <c r="QK73" s="9"/>
      <c r="QL73" s="9"/>
      <c r="QM73" s="9"/>
      <c r="QN73" s="9"/>
      <c r="QO73" s="9"/>
      <c r="QP73" s="9"/>
      <c r="QQ73" s="9"/>
      <c r="QR73" s="9"/>
      <c r="QS73" s="9"/>
      <c r="QT73" s="9"/>
      <c r="QU73" s="9"/>
      <c r="QV73" s="9"/>
      <c r="QW73" s="9"/>
      <c r="QX73" s="9"/>
      <c r="QY73" s="9"/>
      <c r="QZ73" s="9"/>
      <c r="RA73" s="9"/>
      <c r="RB73" s="9"/>
      <c r="RC73" s="9"/>
      <c r="RD73" s="9"/>
      <c r="RE73" s="9"/>
      <c r="RF73" s="9"/>
      <c r="RG73" s="9"/>
      <c r="RH73" s="9"/>
      <c r="RI73" s="9"/>
      <c r="RJ73" s="9"/>
      <c r="RK73" s="9"/>
      <c r="RL73" s="9"/>
      <c r="RM73" s="9"/>
      <c r="RN73" s="9"/>
      <c r="RO73" s="9"/>
      <c r="RP73" s="9"/>
      <c r="RQ73" s="9"/>
      <c r="RR73" s="9"/>
      <c r="RS73" s="9"/>
      <c r="RT73" s="9"/>
      <c r="RU73" s="9"/>
      <c r="RV73" s="9"/>
      <c r="RW73" s="9"/>
      <c r="RX73" s="9"/>
      <c r="RY73" s="9"/>
      <c r="RZ73" s="9"/>
      <c r="SA73" s="9"/>
      <c r="SB73" s="9"/>
      <c r="SC73" s="9"/>
      <c r="SD73" s="9"/>
      <c r="SE73" s="9"/>
      <c r="SF73" s="9"/>
      <c r="SG73" s="9"/>
      <c r="SH73" s="9"/>
      <c r="SI73" s="9"/>
      <c r="SJ73" s="9"/>
      <c r="SK73" s="9"/>
      <c r="SL73" s="9"/>
      <c r="SM73" s="9"/>
      <c r="SN73" s="9"/>
      <c r="SO73" s="9"/>
      <c r="SP73" s="9"/>
      <c r="SQ73" s="9"/>
      <c r="SR73" s="9"/>
      <c r="SS73" s="9"/>
      <c r="ST73" s="9"/>
      <c r="SU73" s="9"/>
      <c r="SV73" s="9"/>
      <c r="SW73" s="9"/>
      <c r="SX73" s="9"/>
      <c r="SY73" s="9"/>
      <c r="SZ73" s="9"/>
      <c r="TA73" s="9"/>
      <c r="TB73" s="9"/>
      <c r="TC73" s="9"/>
      <c r="TD73" s="9"/>
      <c r="TE73" s="9"/>
      <c r="TF73" s="9"/>
      <c r="TG73" s="9"/>
      <c r="TH73" s="9"/>
      <c r="TI73" s="9"/>
      <c r="TJ73" s="9"/>
      <c r="TK73" s="9"/>
      <c r="TL73" s="9"/>
      <c r="TM73" s="9"/>
      <c r="TN73" s="9"/>
      <c r="TO73" s="9"/>
      <c r="TP73" s="9"/>
      <c r="TQ73" s="9"/>
      <c r="TR73" s="9"/>
      <c r="TS73" s="9"/>
      <c r="TT73" s="9"/>
      <c r="TU73" s="9"/>
      <c r="TV73" s="9"/>
      <c r="TW73" s="9"/>
      <c r="TX73" s="9"/>
      <c r="TY73" s="9"/>
      <c r="TZ73" s="9"/>
      <c r="UA73" s="9"/>
      <c r="UB73" s="9"/>
      <c r="UC73" s="9"/>
      <c r="UD73" s="9"/>
      <c r="UE73" s="9"/>
      <c r="UF73" s="9"/>
      <c r="UG73" s="9"/>
      <c r="UH73" s="9"/>
      <c r="UI73" s="9"/>
      <c r="UJ73" s="9"/>
      <c r="UK73" s="9"/>
      <c r="UL73" s="9"/>
      <c r="UM73" s="9"/>
      <c r="UN73" s="9"/>
      <c r="UO73" s="9"/>
      <c r="UP73" s="9"/>
      <c r="UQ73" s="9"/>
      <c r="UR73" s="9"/>
      <c r="US73" s="9"/>
      <c r="UT73" s="9"/>
      <c r="UU73" s="9"/>
      <c r="UV73" s="9"/>
      <c r="UW73" s="9"/>
      <c r="UX73" s="9"/>
      <c r="UY73" s="9"/>
      <c r="UZ73" s="9"/>
      <c r="VA73" s="9"/>
      <c r="VB73" s="9"/>
      <c r="VC73" s="9"/>
      <c r="VD73" s="9"/>
      <c r="VE73" s="9"/>
      <c r="VF73" s="9"/>
      <c r="VG73" s="9"/>
      <c r="VH73" s="9"/>
      <c r="VI73" s="9"/>
      <c r="VJ73" s="9"/>
      <c r="VK73" s="9"/>
      <c r="VL73" s="9"/>
      <c r="VM73" s="9"/>
      <c r="VN73" s="9"/>
      <c r="VO73" s="9"/>
      <c r="VP73" s="9"/>
      <c r="VQ73" s="9"/>
      <c r="VR73" s="9"/>
      <c r="VS73" s="9"/>
      <c r="VT73" s="9"/>
      <c r="VU73" s="9"/>
      <c r="VV73" s="9"/>
      <c r="VW73" s="9"/>
      <c r="VX73" s="9"/>
      <c r="VY73" s="9"/>
      <c r="VZ73" s="9"/>
      <c r="WA73" s="9"/>
      <c r="WB73" s="9"/>
      <c r="WC73" s="9"/>
      <c r="WD73" s="9"/>
      <c r="WE73" s="9"/>
      <c r="WF73" s="9"/>
      <c r="WG73" s="9"/>
      <c r="WH73" s="9"/>
      <c r="WI73" s="9"/>
      <c r="WJ73" s="9"/>
      <c r="WK73" s="9"/>
      <c r="WL73" s="9"/>
      <c r="WM73" s="9"/>
      <c r="WN73" s="9"/>
      <c r="WO73" s="9"/>
      <c r="WP73" s="9"/>
      <c r="WQ73" s="9"/>
      <c r="WR73" s="9"/>
      <c r="WS73" s="9"/>
      <c r="WT73" s="9"/>
      <c r="WU73" s="9"/>
      <c r="WV73" s="9"/>
      <c r="WW73" s="9"/>
      <c r="WX73" s="9"/>
      <c r="WY73" s="9"/>
      <c r="WZ73" s="9"/>
      <c r="XA73" s="9"/>
      <c r="XB73" s="9"/>
      <c r="XC73" s="9"/>
      <c r="XD73" s="9"/>
      <c r="XE73" s="9"/>
      <c r="XF73" s="9"/>
      <c r="XG73" s="9"/>
      <c r="XH73" s="9"/>
      <c r="XI73" s="9"/>
      <c r="XJ73" s="9"/>
      <c r="XK73" s="9"/>
      <c r="XL73" s="9"/>
      <c r="XM73" s="9"/>
      <c r="XN73" s="9"/>
      <c r="XO73" s="9"/>
      <c r="XP73" s="9"/>
      <c r="XQ73" s="9"/>
      <c r="XR73" s="9"/>
      <c r="XS73" s="9"/>
      <c r="XT73" s="9"/>
      <c r="XU73" s="9"/>
      <c r="XV73" s="9"/>
      <c r="XW73" s="9"/>
      <c r="XX73" s="9"/>
      <c r="XY73" s="9"/>
      <c r="XZ73" s="9"/>
      <c r="YA73" s="9"/>
      <c r="YB73" s="9"/>
      <c r="YC73" s="9"/>
      <c r="YD73" s="9"/>
      <c r="YE73" s="9"/>
      <c r="YF73" s="9"/>
      <c r="YG73" s="9"/>
      <c r="YH73" s="9"/>
      <c r="YI73" s="9"/>
      <c r="YJ73" s="9"/>
      <c r="YK73" s="9"/>
      <c r="YL73" s="9"/>
      <c r="YM73" s="9"/>
      <c r="YN73" s="9"/>
      <c r="YO73" s="9"/>
      <c r="YP73" s="9"/>
      <c r="YQ73" s="9"/>
      <c r="YR73" s="9"/>
      <c r="YS73" s="9"/>
      <c r="YT73" s="9"/>
      <c r="YU73" s="9"/>
      <c r="YV73" s="9"/>
      <c r="YW73" s="9"/>
      <c r="YX73" s="9"/>
      <c r="YY73" s="9"/>
      <c r="YZ73" s="9"/>
      <c r="ZA73" s="9"/>
      <c r="ZB73" s="9"/>
      <c r="ZC73" s="9"/>
      <c r="ZD73" s="9"/>
      <c r="ZE73" s="9"/>
      <c r="ZF73" s="9"/>
      <c r="ZG73" s="9"/>
      <c r="ZH73" s="9"/>
      <c r="ZI73" s="9"/>
      <c r="ZJ73" s="9"/>
      <c r="ZK73" s="9"/>
      <c r="ZL73" s="9"/>
      <c r="ZM73" s="9"/>
      <c r="ZN73" s="9"/>
      <c r="ZO73" s="9"/>
      <c r="ZP73" s="9"/>
      <c r="ZQ73" s="9"/>
      <c r="ZR73" s="9"/>
      <c r="ZS73" s="9"/>
      <c r="ZT73" s="9"/>
      <c r="ZU73" s="9"/>
      <c r="ZV73" s="9"/>
      <c r="ZW73" s="9"/>
      <c r="ZX73" s="9"/>
      <c r="ZY73" s="9"/>
      <c r="ZZ73" s="9"/>
      <c r="AAA73" s="9"/>
      <c r="AAB73" s="9"/>
      <c r="AAC73" s="9"/>
      <c r="AAD73" s="9"/>
      <c r="AAE73" s="9"/>
      <c r="AAF73" s="9"/>
      <c r="AAG73" s="9"/>
      <c r="AAH73" s="9"/>
      <c r="AAI73" s="9"/>
      <c r="AAJ73" s="9"/>
      <c r="AAK73" s="9"/>
      <c r="AAL73" s="9"/>
      <c r="AAM73" s="9"/>
      <c r="AAN73" s="9"/>
      <c r="AAO73" s="9"/>
      <c r="AAP73" s="9"/>
      <c r="AAQ73" s="9"/>
      <c r="AAR73" s="9"/>
      <c r="AAS73" s="9"/>
      <c r="AAT73" s="9"/>
      <c r="AAU73" s="9"/>
      <c r="AAV73" s="9"/>
      <c r="AAW73" s="9"/>
      <c r="AAX73" s="9"/>
      <c r="AAY73" s="9"/>
      <c r="AAZ73" s="9"/>
      <c r="ABA73" s="9"/>
      <c r="ABB73" s="9"/>
      <c r="ABC73" s="9"/>
      <c r="ABD73" s="9"/>
      <c r="ABE73" s="9"/>
      <c r="ABF73" s="9"/>
      <c r="ABG73" s="9"/>
      <c r="ABH73" s="9"/>
      <c r="ABI73" s="9"/>
      <c r="ABJ73" s="9"/>
      <c r="ABK73" s="9"/>
      <c r="ABL73" s="9"/>
      <c r="ABM73" s="9"/>
      <c r="ABN73" s="9"/>
      <c r="ABO73" s="9"/>
      <c r="ABP73" s="9"/>
      <c r="ABQ73" s="9"/>
      <c r="ABR73" s="9"/>
      <c r="ABS73" s="9"/>
      <c r="ABT73" s="9"/>
      <c r="ABU73" s="9"/>
      <c r="ABV73" s="9"/>
      <c r="ABW73" s="9"/>
      <c r="ABX73" s="9"/>
      <c r="ABY73" s="9"/>
      <c r="ABZ73" s="9"/>
      <c r="ACA73" s="9"/>
      <c r="ACB73" s="9"/>
      <c r="ACC73" s="9"/>
      <c r="ACD73" s="9"/>
      <c r="ACE73" s="9"/>
      <c r="ACF73" s="9"/>
      <c r="ACG73" s="9"/>
      <c r="ACH73" s="9"/>
      <c r="ACI73" s="9"/>
      <c r="ACJ73" s="9"/>
      <c r="ACK73" s="9"/>
      <c r="ACL73" s="9"/>
      <c r="ACM73" s="9"/>
      <c r="ACN73" s="9"/>
      <c r="ACO73" s="9"/>
      <c r="ACP73" s="9"/>
      <c r="ACQ73" s="9"/>
      <c r="ACR73" s="9"/>
      <c r="ACS73" s="9"/>
      <c r="ACT73" s="9"/>
      <c r="ACU73" s="9"/>
      <c r="ACV73" s="9"/>
      <c r="ACW73" s="9"/>
      <c r="ACX73" s="9"/>
      <c r="ACY73" s="9"/>
      <c r="ACZ73" s="9"/>
      <c r="ADA73" s="9"/>
      <c r="ADB73" s="9"/>
      <c r="ADC73" s="9"/>
      <c r="ADD73" s="9"/>
      <c r="ADE73" s="9"/>
      <c r="ADF73" s="9"/>
      <c r="ADG73" s="9"/>
      <c r="ADH73" s="9"/>
      <c r="ADI73" s="9"/>
      <c r="ADJ73" s="9"/>
      <c r="ADK73" s="9"/>
      <c r="ADL73" s="9"/>
      <c r="ADM73" s="9"/>
      <c r="ADN73" s="9"/>
      <c r="ADO73" s="9"/>
      <c r="ADP73" s="9"/>
      <c r="ADQ73" s="9"/>
      <c r="ADR73" s="9"/>
      <c r="ADS73" s="9"/>
      <c r="ADT73" s="9"/>
      <c r="ADU73" s="9"/>
      <c r="ADV73" s="9"/>
    </row>
    <row r="74" spans="1:802 16383:16383" s="10" customFormat="1" ht="27.75" customHeight="1">
      <c r="A74" s="9"/>
      <c r="B74" s="80" t="s">
        <v>72</v>
      </c>
      <c r="C74" s="75">
        <f>C65/2073702</f>
        <v>27.681289789950533</v>
      </c>
      <c r="D74" s="59"/>
      <c r="E74" s="47"/>
      <c r="F74" s="75">
        <f>F65/2073702</f>
        <v>28.316147160971056</v>
      </c>
      <c r="G74" s="59"/>
      <c r="H74" s="47"/>
      <c r="I74" s="75">
        <f>I65/2075301</f>
        <v>29.12699073531984</v>
      </c>
      <c r="J74" s="59"/>
      <c r="K74" s="47"/>
      <c r="L74" s="75">
        <f>L65/2077132</f>
        <v>30.614938771344335</v>
      </c>
      <c r="M74" s="59"/>
      <c r="N74" s="47"/>
      <c r="O74" s="75">
        <f>O65/2076255</f>
        <v>29.538140546320179</v>
      </c>
      <c r="P74" s="59"/>
      <c r="Q74" s="47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9"/>
      <c r="JT74" s="9"/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9"/>
      <c r="LP74" s="9"/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  <c r="MI74" s="9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9"/>
      <c r="NL74" s="9"/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  <c r="OE74" s="9"/>
      <c r="OF74" s="9"/>
      <c r="OG74" s="9"/>
      <c r="OH74" s="9"/>
      <c r="OI74" s="9"/>
      <c r="OJ74" s="9"/>
      <c r="OK74" s="9"/>
      <c r="OL74" s="9"/>
      <c r="OM74" s="9"/>
      <c r="ON74" s="9"/>
      <c r="OO74" s="9"/>
      <c r="OP74" s="9"/>
      <c r="OQ74" s="9"/>
      <c r="OR74" s="9"/>
      <c r="OS74" s="9"/>
      <c r="OT74" s="9"/>
      <c r="OU74" s="9"/>
      <c r="OV74" s="9"/>
      <c r="OW74" s="9"/>
      <c r="OX74" s="9"/>
      <c r="OY74" s="9"/>
      <c r="OZ74" s="9"/>
      <c r="PA74" s="9"/>
      <c r="PB74" s="9"/>
      <c r="PC74" s="9"/>
      <c r="PD74" s="9"/>
      <c r="PE74" s="9"/>
      <c r="PF74" s="9"/>
      <c r="PG74" s="9"/>
      <c r="PH74" s="9"/>
      <c r="PI74" s="9"/>
      <c r="PJ74" s="9"/>
      <c r="PK74" s="9"/>
      <c r="PL74" s="9"/>
      <c r="PM74" s="9"/>
      <c r="PN74" s="9"/>
      <c r="PO74" s="9"/>
      <c r="PP74" s="9"/>
      <c r="PQ74" s="9"/>
      <c r="PR74" s="9"/>
      <c r="PS74" s="9"/>
      <c r="PT74" s="9"/>
      <c r="PU74" s="9"/>
      <c r="PV74" s="9"/>
      <c r="PW74" s="9"/>
      <c r="PX74" s="9"/>
      <c r="PY74" s="9"/>
      <c r="PZ74" s="9"/>
      <c r="QA74" s="9"/>
      <c r="QB74" s="9"/>
      <c r="QC74" s="9"/>
      <c r="QD74" s="9"/>
      <c r="QE74" s="9"/>
      <c r="QF74" s="9"/>
      <c r="QG74" s="9"/>
      <c r="QH74" s="9"/>
      <c r="QI74" s="9"/>
      <c r="QJ74" s="9"/>
      <c r="QK74" s="9"/>
      <c r="QL74" s="9"/>
      <c r="QM74" s="9"/>
      <c r="QN74" s="9"/>
      <c r="QO74" s="9"/>
      <c r="QP74" s="9"/>
      <c r="QQ74" s="9"/>
      <c r="QR74" s="9"/>
      <c r="QS74" s="9"/>
      <c r="QT74" s="9"/>
      <c r="QU74" s="9"/>
      <c r="QV74" s="9"/>
      <c r="QW74" s="9"/>
      <c r="QX74" s="9"/>
      <c r="QY74" s="9"/>
      <c r="QZ74" s="9"/>
      <c r="RA74" s="9"/>
      <c r="RB74" s="9"/>
      <c r="RC74" s="9"/>
      <c r="RD74" s="9"/>
      <c r="RE74" s="9"/>
      <c r="RF74" s="9"/>
      <c r="RG74" s="9"/>
      <c r="RH74" s="9"/>
      <c r="RI74" s="9"/>
      <c r="RJ74" s="9"/>
      <c r="RK74" s="9"/>
      <c r="RL74" s="9"/>
      <c r="RM74" s="9"/>
      <c r="RN74" s="9"/>
      <c r="RO74" s="9"/>
      <c r="RP74" s="9"/>
      <c r="RQ74" s="9"/>
      <c r="RR74" s="9"/>
      <c r="RS74" s="9"/>
      <c r="RT74" s="9"/>
      <c r="RU74" s="9"/>
      <c r="RV74" s="9"/>
      <c r="RW74" s="9"/>
      <c r="RX74" s="9"/>
      <c r="RY74" s="9"/>
      <c r="RZ74" s="9"/>
      <c r="SA74" s="9"/>
      <c r="SB74" s="9"/>
      <c r="SC74" s="9"/>
      <c r="SD74" s="9"/>
      <c r="SE74" s="9"/>
      <c r="SF74" s="9"/>
      <c r="SG74" s="9"/>
      <c r="SH74" s="9"/>
      <c r="SI74" s="9"/>
      <c r="SJ74" s="9"/>
      <c r="SK74" s="9"/>
      <c r="SL74" s="9"/>
      <c r="SM74" s="9"/>
      <c r="SN74" s="9"/>
      <c r="SO74" s="9"/>
      <c r="SP74" s="9"/>
      <c r="SQ74" s="9"/>
      <c r="SR74" s="9"/>
      <c r="SS74" s="9"/>
      <c r="ST74" s="9"/>
      <c r="SU74" s="9"/>
      <c r="SV74" s="9"/>
      <c r="SW74" s="9"/>
      <c r="SX74" s="9"/>
      <c r="SY74" s="9"/>
      <c r="SZ74" s="9"/>
      <c r="TA74" s="9"/>
      <c r="TB74" s="9"/>
      <c r="TC74" s="9"/>
      <c r="TD74" s="9"/>
      <c r="TE74" s="9"/>
      <c r="TF74" s="9"/>
      <c r="TG74" s="9"/>
      <c r="TH74" s="9"/>
      <c r="TI74" s="9"/>
      <c r="TJ74" s="9"/>
      <c r="TK74" s="9"/>
      <c r="TL74" s="9"/>
      <c r="TM74" s="9"/>
      <c r="TN74" s="9"/>
      <c r="TO74" s="9"/>
      <c r="TP74" s="9"/>
      <c r="TQ74" s="9"/>
      <c r="TR74" s="9"/>
      <c r="TS74" s="9"/>
      <c r="TT74" s="9"/>
      <c r="TU74" s="9"/>
      <c r="TV74" s="9"/>
      <c r="TW74" s="9"/>
      <c r="TX74" s="9"/>
      <c r="TY74" s="9"/>
      <c r="TZ74" s="9"/>
      <c r="UA74" s="9"/>
      <c r="UB74" s="9"/>
      <c r="UC74" s="9"/>
      <c r="UD74" s="9"/>
      <c r="UE74" s="9"/>
      <c r="UF74" s="9"/>
      <c r="UG74" s="9"/>
      <c r="UH74" s="9"/>
      <c r="UI74" s="9"/>
      <c r="UJ74" s="9"/>
      <c r="UK74" s="9"/>
      <c r="UL74" s="9"/>
      <c r="UM74" s="9"/>
      <c r="UN74" s="9"/>
      <c r="UO74" s="9"/>
      <c r="UP74" s="9"/>
      <c r="UQ74" s="9"/>
      <c r="UR74" s="9"/>
      <c r="US74" s="9"/>
      <c r="UT74" s="9"/>
      <c r="UU74" s="9"/>
      <c r="UV74" s="9"/>
      <c r="UW74" s="9"/>
      <c r="UX74" s="9"/>
      <c r="UY74" s="9"/>
      <c r="UZ74" s="9"/>
      <c r="VA74" s="9"/>
      <c r="VB74" s="9"/>
      <c r="VC74" s="9"/>
      <c r="VD74" s="9"/>
      <c r="VE74" s="9"/>
      <c r="VF74" s="9"/>
      <c r="VG74" s="9"/>
      <c r="VH74" s="9"/>
      <c r="VI74" s="9"/>
      <c r="VJ74" s="9"/>
      <c r="VK74" s="9"/>
      <c r="VL74" s="9"/>
      <c r="VM74" s="9"/>
      <c r="VN74" s="9"/>
      <c r="VO74" s="9"/>
      <c r="VP74" s="9"/>
      <c r="VQ74" s="9"/>
      <c r="VR74" s="9"/>
      <c r="VS74" s="9"/>
      <c r="VT74" s="9"/>
      <c r="VU74" s="9"/>
      <c r="VV74" s="9"/>
      <c r="VW74" s="9"/>
      <c r="VX74" s="9"/>
      <c r="VY74" s="9"/>
      <c r="VZ74" s="9"/>
      <c r="WA74" s="9"/>
      <c r="WB74" s="9"/>
      <c r="WC74" s="9"/>
      <c r="WD74" s="9"/>
      <c r="WE74" s="9"/>
      <c r="WF74" s="9"/>
      <c r="WG74" s="9"/>
      <c r="WH74" s="9"/>
      <c r="WI74" s="9"/>
      <c r="WJ74" s="9"/>
      <c r="WK74" s="9"/>
      <c r="WL74" s="9"/>
      <c r="WM74" s="9"/>
      <c r="WN74" s="9"/>
      <c r="WO74" s="9"/>
      <c r="WP74" s="9"/>
      <c r="WQ74" s="9"/>
      <c r="WR74" s="9"/>
      <c r="WS74" s="9"/>
      <c r="WT74" s="9"/>
      <c r="WU74" s="9"/>
      <c r="WV74" s="9"/>
      <c r="WW74" s="9"/>
      <c r="WX74" s="9"/>
      <c r="WY74" s="9"/>
      <c r="WZ74" s="9"/>
      <c r="XA74" s="9"/>
      <c r="XB74" s="9"/>
      <c r="XC74" s="9"/>
      <c r="XD74" s="9"/>
      <c r="XE74" s="9"/>
      <c r="XF74" s="9"/>
      <c r="XG74" s="9"/>
      <c r="XH74" s="9"/>
      <c r="XI74" s="9"/>
      <c r="XJ74" s="9"/>
      <c r="XK74" s="9"/>
      <c r="XL74" s="9"/>
      <c r="XM74" s="9"/>
      <c r="XN74" s="9"/>
      <c r="XO74" s="9"/>
      <c r="XP74" s="9"/>
      <c r="XQ74" s="9"/>
      <c r="XR74" s="9"/>
      <c r="XS74" s="9"/>
      <c r="XT74" s="9"/>
      <c r="XU74" s="9"/>
      <c r="XV74" s="9"/>
      <c r="XW74" s="9"/>
      <c r="XX74" s="9"/>
      <c r="XY74" s="9"/>
      <c r="XZ74" s="9"/>
      <c r="YA74" s="9"/>
      <c r="YB74" s="9"/>
      <c r="YC74" s="9"/>
      <c r="YD74" s="9"/>
      <c r="YE74" s="9"/>
      <c r="YF74" s="9"/>
      <c r="YG74" s="9"/>
      <c r="YH74" s="9"/>
      <c r="YI74" s="9"/>
      <c r="YJ74" s="9"/>
      <c r="YK74" s="9"/>
      <c r="YL74" s="9"/>
      <c r="YM74" s="9"/>
      <c r="YN74" s="9"/>
      <c r="YO74" s="9"/>
      <c r="YP74" s="9"/>
      <c r="YQ74" s="9"/>
      <c r="YR74" s="9"/>
      <c r="YS74" s="9"/>
      <c r="YT74" s="9"/>
      <c r="YU74" s="9"/>
      <c r="YV74" s="9"/>
      <c r="YW74" s="9"/>
      <c r="YX74" s="9"/>
      <c r="YY74" s="9"/>
      <c r="YZ74" s="9"/>
      <c r="ZA74" s="9"/>
      <c r="ZB74" s="9"/>
      <c r="ZC74" s="9"/>
      <c r="ZD74" s="9"/>
      <c r="ZE74" s="9"/>
      <c r="ZF74" s="9"/>
      <c r="ZG74" s="9"/>
      <c r="ZH74" s="9"/>
      <c r="ZI74" s="9"/>
      <c r="ZJ74" s="9"/>
      <c r="ZK74" s="9"/>
      <c r="ZL74" s="9"/>
      <c r="ZM74" s="9"/>
      <c r="ZN74" s="9"/>
      <c r="ZO74" s="9"/>
      <c r="ZP74" s="9"/>
      <c r="ZQ74" s="9"/>
      <c r="ZR74" s="9"/>
      <c r="ZS74" s="9"/>
      <c r="ZT74" s="9"/>
      <c r="ZU74" s="9"/>
      <c r="ZV74" s="9"/>
      <c r="ZW74" s="9"/>
      <c r="ZX74" s="9"/>
      <c r="ZY74" s="9"/>
      <c r="ZZ74" s="9"/>
      <c r="AAA74" s="9"/>
      <c r="AAB74" s="9"/>
      <c r="AAC74" s="9"/>
      <c r="AAD74" s="9"/>
      <c r="AAE74" s="9"/>
      <c r="AAF74" s="9"/>
      <c r="AAG74" s="9"/>
      <c r="AAH74" s="9"/>
      <c r="AAI74" s="9"/>
      <c r="AAJ74" s="9"/>
      <c r="AAK74" s="9"/>
      <c r="AAL74" s="9"/>
      <c r="AAM74" s="9"/>
      <c r="AAN74" s="9"/>
      <c r="AAO74" s="9"/>
      <c r="AAP74" s="9"/>
      <c r="AAQ74" s="9"/>
      <c r="AAR74" s="9"/>
      <c r="AAS74" s="9"/>
      <c r="AAT74" s="9"/>
      <c r="AAU74" s="9"/>
      <c r="AAV74" s="9"/>
      <c r="AAW74" s="9"/>
      <c r="AAX74" s="9"/>
      <c r="AAY74" s="9"/>
      <c r="AAZ74" s="9"/>
      <c r="ABA74" s="9"/>
      <c r="ABB74" s="9"/>
      <c r="ABC74" s="9"/>
      <c r="ABD74" s="9"/>
      <c r="ABE74" s="9"/>
      <c r="ABF74" s="9"/>
      <c r="ABG74" s="9"/>
      <c r="ABH74" s="9"/>
      <c r="ABI74" s="9"/>
      <c r="ABJ74" s="9"/>
      <c r="ABK74" s="9"/>
      <c r="ABL74" s="9"/>
      <c r="ABM74" s="9"/>
      <c r="ABN74" s="9"/>
      <c r="ABO74" s="9"/>
      <c r="ABP74" s="9"/>
      <c r="ABQ74" s="9"/>
      <c r="ABR74" s="9"/>
      <c r="ABS74" s="9"/>
      <c r="ABT74" s="9"/>
      <c r="ABU74" s="9"/>
      <c r="ABV74" s="9"/>
      <c r="ABW74" s="9"/>
      <c r="ABX74" s="9"/>
      <c r="ABY74" s="9"/>
      <c r="ABZ74" s="9"/>
      <c r="ACA74" s="9"/>
      <c r="ACB74" s="9"/>
      <c r="ACC74" s="9"/>
      <c r="ACD74" s="9"/>
      <c r="ACE74" s="9"/>
      <c r="ACF74" s="9"/>
      <c r="ACG74" s="9"/>
      <c r="ACH74" s="9"/>
      <c r="ACI74" s="9"/>
      <c r="ACJ74" s="9"/>
      <c r="ACK74" s="9"/>
      <c r="ACL74" s="9"/>
      <c r="ACM74" s="9"/>
      <c r="ACN74" s="9"/>
      <c r="ACO74" s="9"/>
      <c r="ACP74" s="9"/>
      <c r="ACQ74" s="9"/>
      <c r="ACR74" s="9"/>
      <c r="ACS74" s="9"/>
      <c r="ACT74" s="9"/>
      <c r="ACU74" s="9"/>
      <c r="ACV74" s="9"/>
      <c r="ACW74" s="9"/>
      <c r="ACX74" s="9"/>
      <c r="ACY74" s="9"/>
      <c r="ACZ74" s="9"/>
      <c r="ADA74" s="9"/>
      <c r="ADB74" s="9"/>
      <c r="ADC74" s="9"/>
      <c r="ADD74" s="9"/>
      <c r="ADE74" s="9"/>
      <c r="ADF74" s="9"/>
      <c r="ADG74" s="9"/>
      <c r="ADH74" s="9"/>
      <c r="ADI74" s="9"/>
      <c r="ADJ74" s="9"/>
      <c r="ADK74" s="9"/>
      <c r="ADL74" s="9"/>
      <c r="ADM74" s="9"/>
      <c r="ADN74" s="9"/>
      <c r="ADO74" s="9"/>
      <c r="ADP74" s="9"/>
      <c r="ADQ74" s="9"/>
      <c r="ADR74" s="9"/>
      <c r="ADS74" s="9"/>
      <c r="ADT74" s="9"/>
      <c r="ADU74" s="9"/>
      <c r="ADV74" s="9"/>
    </row>
    <row r="75" spans="1:802 16383:16383" s="10" customFormat="1" ht="12" customHeight="1">
      <c r="A75" s="9"/>
      <c r="B75" s="21"/>
      <c r="C75" s="15"/>
      <c r="D75" s="9"/>
      <c r="E75" s="16"/>
      <c r="F75" s="15"/>
      <c r="G75" s="9"/>
      <c r="H75" s="16"/>
      <c r="I75" s="15"/>
      <c r="J75" s="9"/>
      <c r="K75" s="16"/>
      <c r="L75" s="15"/>
      <c r="M75" s="9"/>
      <c r="N75" s="16"/>
      <c r="O75" s="15"/>
      <c r="P75" s="9"/>
      <c r="Q75" s="16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/>
      <c r="ZP75" s="9"/>
      <c r="ZQ75" s="9"/>
      <c r="ZR75" s="9"/>
      <c r="ZS75" s="9"/>
      <c r="ZT75" s="9"/>
      <c r="ZU75" s="9"/>
      <c r="ZV75" s="9"/>
      <c r="ZW75" s="9"/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</row>
    <row r="76" spans="1:802 16383:16383" s="10" customFormat="1" ht="15">
      <c r="A76" s="9"/>
      <c r="B76" s="135" t="s">
        <v>8</v>
      </c>
      <c r="C76" s="136" t="s">
        <v>12</v>
      </c>
      <c r="D76" s="137" t="s">
        <v>13</v>
      </c>
      <c r="E76" s="138" t="s">
        <v>14</v>
      </c>
      <c r="F76" s="136" t="s">
        <v>12</v>
      </c>
      <c r="G76" s="137" t="s">
        <v>13</v>
      </c>
      <c r="H76" s="138" t="s">
        <v>14</v>
      </c>
      <c r="I76" s="136" t="s">
        <v>12</v>
      </c>
      <c r="J76" s="137" t="s">
        <v>13</v>
      </c>
      <c r="K76" s="138" t="s">
        <v>14</v>
      </c>
      <c r="L76" s="136" t="s">
        <v>12</v>
      </c>
      <c r="M76" s="137" t="s">
        <v>13</v>
      </c>
      <c r="N76" s="138" t="s">
        <v>14</v>
      </c>
      <c r="O76" s="136" t="s">
        <v>12</v>
      </c>
      <c r="P76" s="137" t="s">
        <v>13</v>
      </c>
      <c r="Q76" s="138" t="s">
        <v>14</v>
      </c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9"/>
      <c r="JT76" s="9"/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9"/>
      <c r="KZ76" s="9"/>
      <c r="LA76" s="9"/>
      <c r="LB76" s="9"/>
      <c r="LC76" s="9"/>
      <c r="LD76" s="9"/>
      <c r="LE76" s="9"/>
      <c r="LF76" s="9"/>
      <c r="LG76" s="9"/>
      <c r="LH76" s="9"/>
      <c r="LI76" s="9"/>
      <c r="LJ76" s="9"/>
      <c r="LK76" s="9"/>
      <c r="LL76" s="9"/>
      <c r="LM76" s="9"/>
      <c r="LN76" s="9"/>
      <c r="LO76" s="9"/>
      <c r="LP76" s="9"/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9"/>
      <c r="MH76" s="9"/>
      <c r="MI76" s="9"/>
      <c r="MJ76" s="9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9"/>
      <c r="NA76" s="9"/>
      <c r="NB76" s="9"/>
      <c r="NC76" s="9"/>
      <c r="ND76" s="9"/>
      <c r="NE76" s="9"/>
      <c r="NF76" s="9"/>
      <c r="NG76" s="9"/>
      <c r="NH76" s="9"/>
      <c r="NI76" s="9"/>
      <c r="NJ76" s="9"/>
      <c r="NK76" s="9"/>
      <c r="NL76" s="9"/>
      <c r="NM76" s="9"/>
      <c r="NN76" s="9"/>
      <c r="NO76" s="9"/>
      <c r="NP76" s="9"/>
      <c r="NQ76" s="9"/>
      <c r="NR76" s="9"/>
      <c r="NS76" s="9"/>
      <c r="NT76" s="9"/>
      <c r="NU76" s="9"/>
      <c r="NV76" s="9"/>
      <c r="NW76" s="9"/>
      <c r="NX76" s="9"/>
      <c r="NY76" s="9"/>
      <c r="NZ76" s="9"/>
      <c r="OA76" s="9"/>
      <c r="OB76" s="9"/>
      <c r="OC76" s="9"/>
      <c r="OD76" s="9"/>
      <c r="OE76" s="9"/>
      <c r="OF76" s="9"/>
      <c r="OG76" s="9"/>
      <c r="OH76" s="9"/>
      <c r="OI76" s="9"/>
      <c r="OJ76" s="9"/>
      <c r="OK76" s="9"/>
      <c r="OL76" s="9"/>
      <c r="OM76" s="9"/>
      <c r="ON76" s="9"/>
      <c r="OO76" s="9"/>
      <c r="OP76" s="9"/>
      <c r="OQ76" s="9"/>
      <c r="OR76" s="9"/>
      <c r="OS76" s="9"/>
      <c r="OT76" s="9"/>
      <c r="OU76" s="9"/>
      <c r="OV76" s="9"/>
      <c r="OW76" s="9"/>
      <c r="OX76" s="9"/>
      <c r="OY76" s="9"/>
      <c r="OZ76" s="9"/>
      <c r="PA76" s="9"/>
      <c r="PB76" s="9"/>
      <c r="PC76" s="9"/>
      <c r="PD76" s="9"/>
      <c r="PE76" s="9"/>
      <c r="PF76" s="9"/>
      <c r="PG76" s="9"/>
      <c r="PH76" s="9"/>
      <c r="PI76" s="9"/>
      <c r="PJ76" s="9"/>
      <c r="PK76" s="9"/>
      <c r="PL76" s="9"/>
      <c r="PM76" s="9"/>
      <c r="PN76" s="9"/>
      <c r="PO76" s="9"/>
      <c r="PP76" s="9"/>
      <c r="PQ76" s="9"/>
      <c r="PR76" s="9"/>
      <c r="PS76" s="9"/>
      <c r="PT76" s="9"/>
      <c r="PU76" s="9"/>
      <c r="PV76" s="9"/>
      <c r="PW76" s="9"/>
      <c r="PX76" s="9"/>
      <c r="PY76" s="9"/>
      <c r="PZ76" s="9"/>
      <c r="QA76" s="9"/>
      <c r="QB76" s="9"/>
      <c r="QC76" s="9"/>
      <c r="QD76" s="9"/>
      <c r="QE76" s="9"/>
      <c r="QF76" s="9"/>
      <c r="QG76" s="9"/>
      <c r="QH76" s="9"/>
      <c r="QI76" s="9"/>
      <c r="QJ76" s="9"/>
      <c r="QK76" s="9"/>
      <c r="QL76" s="9"/>
      <c r="QM76" s="9"/>
      <c r="QN76" s="9"/>
      <c r="QO76" s="9"/>
      <c r="QP76" s="9"/>
      <c r="QQ76" s="9"/>
      <c r="QR76" s="9"/>
      <c r="QS76" s="9"/>
      <c r="QT76" s="9"/>
      <c r="QU76" s="9"/>
      <c r="QV76" s="9"/>
      <c r="QW76" s="9"/>
      <c r="QX76" s="9"/>
      <c r="QY76" s="9"/>
      <c r="QZ76" s="9"/>
      <c r="RA76" s="9"/>
      <c r="RB76" s="9"/>
      <c r="RC76" s="9"/>
      <c r="RD76" s="9"/>
      <c r="RE76" s="9"/>
      <c r="RF76" s="9"/>
      <c r="RG76" s="9"/>
      <c r="RH76" s="9"/>
      <c r="RI76" s="9"/>
      <c r="RJ76" s="9"/>
      <c r="RK76" s="9"/>
      <c r="RL76" s="9"/>
      <c r="RM76" s="9"/>
      <c r="RN76" s="9"/>
      <c r="RO76" s="9"/>
      <c r="RP76" s="9"/>
      <c r="RQ76" s="9"/>
      <c r="RR76" s="9"/>
      <c r="RS76" s="9"/>
      <c r="RT76" s="9"/>
      <c r="RU76" s="9"/>
      <c r="RV76" s="9"/>
      <c r="RW76" s="9"/>
      <c r="RX76" s="9"/>
      <c r="RY76" s="9"/>
      <c r="RZ76" s="9"/>
      <c r="SA76" s="9"/>
      <c r="SB76" s="9"/>
      <c r="SC76" s="9"/>
      <c r="SD76" s="9"/>
      <c r="SE76" s="9"/>
      <c r="SF76" s="9"/>
      <c r="SG76" s="9"/>
      <c r="SH76" s="9"/>
      <c r="SI76" s="9"/>
      <c r="SJ76" s="9"/>
      <c r="SK76" s="9"/>
      <c r="SL76" s="9"/>
      <c r="SM76" s="9"/>
      <c r="SN76" s="9"/>
      <c r="SO76" s="9"/>
      <c r="SP76" s="9"/>
      <c r="SQ76" s="9"/>
      <c r="SR76" s="9"/>
      <c r="SS76" s="9"/>
      <c r="ST76" s="9"/>
      <c r="SU76" s="9"/>
      <c r="SV76" s="9"/>
      <c r="SW76" s="9"/>
      <c r="SX76" s="9"/>
      <c r="SY76" s="9"/>
      <c r="SZ76" s="9"/>
      <c r="TA76" s="9"/>
      <c r="TB76" s="9"/>
      <c r="TC76" s="9"/>
      <c r="TD76" s="9"/>
      <c r="TE76" s="9"/>
      <c r="TF76" s="9"/>
      <c r="TG76" s="9"/>
      <c r="TH76" s="9"/>
      <c r="TI76" s="9"/>
      <c r="TJ76" s="9"/>
      <c r="TK76" s="9"/>
      <c r="TL76" s="9"/>
      <c r="TM76" s="9"/>
      <c r="TN76" s="9"/>
      <c r="TO76" s="9"/>
      <c r="TP76" s="9"/>
      <c r="TQ76" s="9"/>
      <c r="TR76" s="9"/>
      <c r="TS76" s="9"/>
      <c r="TT76" s="9"/>
      <c r="TU76" s="9"/>
      <c r="TV76" s="9"/>
      <c r="TW76" s="9"/>
      <c r="TX76" s="9"/>
      <c r="TY76" s="9"/>
      <c r="TZ76" s="9"/>
      <c r="UA76" s="9"/>
      <c r="UB76" s="9"/>
      <c r="UC76" s="9"/>
      <c r="UD76" s="9"/>
      <c r="UE76" s="9"/>
      <c r="UF76" s="9"/>
      <c r="UG76" s="9"/>
      <c r="UH76" s="9"/>
      <c r="UI76" s="9"/>
      <c r="UJ76" s="9"/>
      <c r="UK76" s="9"/>
      <c r="UL76" s="9"/>
      <c r="UM76" s="9"/>
      <c r="UN76" s="9"/>
      <c r="UO76" s="9"/>
      <c r="UP76" s="9"/>
      <c r="UQ76" s="9"/>
      <c r="UR76" s="9"/>
      <c r="US76" s="9"/>
      <c r="UT76" s="9"/>
      <c r="UU76" s="9"/>
      <c r="UV76" s="9"/>
      <c r="UW76" s="9"/>
      <c r="UX76" s="9"/>
      <c r="UY76" s="9"/>
      <c r="UZ76" s="9"/>
      <c r="VA76" s="9"/>
      <c r="VB76" s="9"/>
      <c r="VC76" s="9"/>
      <c r="VD76" s="9"/>
      <c r="VE76" s="9"/>
      <c r="VF76" s="9"/>
      <c r="VG76" s="9"/>
      <c r="VH76" s="9"/>
      <c r="VI76" s="9"/>
      <c r="VJ76" s="9"/>
      <c r="VK76" s="9"/>
      <c r="VL76" s="9"/>
      <c r="VM76" s="9"/>
      <c r="VN76" s="9"/>
      <c r="VO76" s="9"/>
      <c r="VP76" s="9"/>
      <c r="VQ76" s="9"/>
      <c r="VR76" s="9"/>
      <c r="VS76" s="9"/>
      <c r="VT76" s="9"/>
      <c r="VU76" s="9"/>
      <c r="VV76" s="9"/>
      <c r="VW76" s="9"/>
      <c r="VX76" s="9"/>
      <c r="VY76" s="9"/>
      <c r="VZ76" s="9"/>
      <c r="WA76" s="9"/>
      <c r="WB76" s="9"/>
      <c r="WC76" s="9"/>
      <c r="WD76" s="9"/>
      <c r="WE76" s="9"/>
      <c r="WF76" s="9"/>
      <c r="WG76" s="9"/>
      <c r="WH76" s="9"/>
      <c r="WI76" s="9"/>
      <c r="WJ76" s="9"/>
      <c r="WK76" s="9"/>
      <c r="WL76" s="9"/>
      <c r="WM76" s="9"/>
      <c r="WN76" s="9"/>
      <c r="WO76" s="9"/>
      <c r="WP76" s="9"/>
      <c r="WQ76" s="9"/>
      <c r="WR76" s="9"/>
      <c r="WS76" s="9"/>
      <c r="WT76" s="9"/>
      <c r="WU76" s="9"/>
      <c r="WV76" s="9"/>
      <c r="WW76" s="9"/>
      <c r="WX76" s="9"/>
      <c r="WY76" s="9"/>
      <c r="WZ76" s="9"/>
      <c r="XA76" s="9"/>
      <c r="XB76" s="9"/>
      <c r="XC76" s="9"/>
      <c r="XD76" s="9"/>
      <c r="XE76" s="9"/>
      <c r="XF76" s="9"/>
      <c r="XG76" s="9"/>
      <c r="XH76" s="9"/>
      <c r="XI76" s="9"/>
      <c r="XJ76" s="9"/>
      <c r="XK76" s="9"/>
      <c r="XL76" s="9"/>
      <c r="XM76" s="9"/>
      <c r="XN76" s="9"/>
      <c r="XO76" s="9"/>
      <c r="XP76" s="9"/>
      <c r="XQ76" s="9"/>
      <c r="XR76" s="9"/>
      <c r="XS76" s="9"/>
      <c r="XT76" s="9"/>
      <c r="XU76" s="9"/>
      <c r="XV76" s="9"/>
      <c r="XW76" s="9"/>
      <c r="XX76" s="9"/>
      <c r="XY76" s="9"/>
      <c r="XZ76" s="9"/>
      <c r="YA76" s="9"/>
      <c r="YB76" s="9"/>
      <c r="YC76" s="9"/>
      <c r="YD76" s="9"/>
      <c r="YE76" s="9"/>
      <c r="YF76" s="9"/>
      <c r="YG76" s="9"/>
      <c r="YH76" s="9"/>
      <c r="YI76" s="9"/>
      <c r="YJ76" s="9"/>
      <c r="YK76" s="9"/>
      <c r="YL76" s="9"/>
      <c r="YM76" s="9"/>
      <c r="YN76" s="9"/>
      <c r="YO76" s="9"/>
      <c r="YP76" s="9"/>
      <c r="YQ76" s="9"/>
      <c r="YR76" s="9"/>
      <c r="YS76" s="9"/>
      <c r="YT76" s="9"/>
      <c r="YU76" s="9"/>
      <c r="YV76" s="9"/>
      <c r="YW76" s="9"/>
      <c r="YX76" s="9"/>
      <c r="YY76" s="9"/>
      <c r="YZ76" s="9"/>
      <c r="ZA76" s="9"/>
      <c r="ZB76" s="9"/>
      <c r="ZC76" s="9"/>
      <c r="ZD76" s="9"/>
      <c r="ZE76" s="9"/>
      <c r="ZF76" s="9"/>
      <c r="ZG76" s="9"/>
      <c r="ZH76" s="9"/>
      <c r="ZI76" s="9"/>
      <c r="ZJ76" s="9"/>
      <c r="ZK76" s="9"/>
      <c r="ZL76" s="9"/>
      <c r="ZM76" s="9"/>
      <c r="ZN76" s="9"/>
      <c r="ZO76" s="9"/>
      <c r="ZP76" s="9"/>
      <c r="ZQ76" s="9"/>
      <c r="ZR76" s="9"/>
      <c r="ZS76" s="9"/>
      <c r="ZT76" s="9"/>
      <c r="ZU76" s="9"/>
      <c r="ZV76" s="9"/>
      <c r="ZW76" s="9"/>
      <c r="ZX76" s="9"/>
      <c r="ZY76" s="9"/>
      <c r="ZZ76" s="9"/>
      <c r="AAA76" s="9"/>
      <c r="AAB76" s="9"/>
      <c r="AAC76" s="9"/>
      <c r="AAD76" s="9"/>
      <c r="AAE76" s="9"/>
      <c r="AAF76" s="9"/>
      <c r="AAG76" s="9"/>
      <c r="AAH76" s="9"/>
      <c r="AAI76" s="9"/>
      <c r="AAJ76" s="9"/>
      <c r="AAK76" s="9"/>
      <c r="AAL76" s="9"/>
      <c r="AAM76" s="9"/>
      <c r="AAN76" s="9"/>
      <c r="AAO76" s="9"/>
      <c r="AAP76" s="9"/>
      <c r="AAQ76" s="9"/>
      <c r="AAR76" s="9"/>
      <c r="AAS76" s="9"/>
      <c r="AAT76" s="9"/>
      <c r="AAU76" s="9"/>
      <c r="AAV76" s="9"/>
      <c r="AAW76" s="9"/>
      <c r="AAX76" s="9"/>
      <c r="AAY76" s="9"/>
      <c r="AAZ76" s="9"/>
      <c r="ABA76" s="9"/>
      <c r="ABB76" s="9"/>
      <c r="ABC76" s="9"/>
      <c r="ABD76" s="9"/>
      <c r="ABE76" s="9"/>
      <c r="ABF76" s="9"/>
      <c r="ABG76" s="9"/>
      <c r="ABH76" s="9"/>
      <c r="ABI76" s="9"/>
      <c r="ABJ76" s="9"/>
      <c r="ABK76" s="9"/>
      <c r="ABL76" s="9"/>
      <c r="ABM76" s="9"/>
      <c r="ABN76" s="9"/>
      <c r="ABO76" s="9"/>
      <c r="ABP76" s="9"/>
      <c r="ABQ76" s="9"/>
      <c r="ABR76" s="9"/>
      <c r="ABS76" s="9"/>
      <c r="ABT76" s="9"/>
      <c r="ABU76" s="9"/>
      <c r="ABV76" s="9"/>
      <c r="ABW76" s="9"/>
      <c r="ABX76" s="9"/>
      <c r="ABY76" s="9"/>
      <c r="ABZ76" s="9"/>
      <c r="ACA76" s="9"/>
      <c r="ACB76" s="9"/>
      <c r="ACC76" s="9"/>
      <c r="ACD76" s="9"/>
      <c r="ACE76" s="9"/>
      <c r="ACF76" s="9"/>
      <c r="ACG76" s="9"/>
      <c r="ACH76" s="9"/>
      <c r="ACI76" s="9"/>
      <c r="ACJ76" s="9"/>
      <c r="ACK76" s="9"/>
      <c r="ACL76" s="9"/>
      <c r="ACM76" s="9"/>
      <c r="ACN76" s="9"/>
      <c r="ACO76" s="9"/>
      <c r="ACP76" s="9"/>
      <c r="ACQ76" s="9"/>
      <c r="ACR76" s="9"/>
      <c r="ACS76" s="9"/>
      <c r="ACT76" s="9"/>
      <c r="ACU76" s="9"/>
      <c r="ACV76" s="9"/>
      <c r="ACW76" s="9"/>
      <c r="ACX76" s="9"/>
      <c r="ACY76" s="9"/>
      <c r="ACZ76" s="9"/>
      <c r="ADA76" s="9"/>
      <c r="ADB76" s="9"/>
      <c r="ADC76" s="9"/>
      <c r="ADD76" s="9"/>
      <c r="ADE76" s="9"/>
      <c r="ADF76" s="9"/>
      <c r="ADG76" s="9"/>
      <c r="ADH76" s="9"/>
      <c r="ADI76" s="9"/>
      <c r="ADJ76" s="9"/>
      <c r="ADK76" s="9"/>
      <c r="ADL76" s="9"/>
      <c r="ADM76" s="9"/>
      <c r="ADN76" s="9"/>
      <c r="ADO76" s="9"/>
      <c r="ADP76" s="9"/>
      <c r="ADQ76" s="9"/>
      <c r="ADR76" s="9"/>
      <c r="ADS76" s="9"/>
      <c r="ADT76" s="9"/>
      <c r="ADU76" s="9"/>
      <c r="ADV76" s="9"/>
    </row>
    <row r="77" spans="1:802 16383:16383" s="12" customFormat="1" ht="30" customHeight="1">
      <c r="A77" s="11"/>
      <c r="B77" s="143" t="s">
        <v>47</v>
      </c>
      <c r="C77" s="43"/>
      <c r="D77" s="69"/>
      <c r="E77" s="44"/>
      <c r="F77" s="43"/>
      <c r="G77" s="69"/>
      <c r="H77" s="44"/>
      <c r="I77" s="43"/>
      <c r="J77" s="69"/>
      <c r="K77" s="44"/>
      <c r="L77" s="43"/>
      <c r="M77" s="69"/>
      <c r="N77" s="44"/>
      <c r="O77" s="43"/>
      <c r="P77" s="69"/>
      <c r="Q77" s="44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  <c r="MT77" s="11"/>
      <c r="MU77" s="11"/>
      <c r="MV77" s="11"/>
      <c r="MW77" s="11"/>
      <c r="MX77" s="11"/>
      <c r="MY77" s="11"/>
      <c r="MZ77" s="11"/>
      <c r="NA77" s="11"/>
      <c r="NB77" s="11"/>
      <c r="NC77" s="11"/>
      <c r="ND77" s="11"/>
      <c r="NE77" s="11"/>
      <c r="NF77" s="11"/>
      <c r="NG77" s="11"/>
      <c r="NH77" s="11"/>
      <c r="NI77" s="11"/>
      <c r="NJ77" s="11"/>
      <c r="NK77" s="11"/>
      <c r="NL77" s="11"/>
      <c r="NM77" s="11"/>
      <c r="NN77" s="11"/>
      <c r="NO77" s="11"/>
      <c r="NP77" s="11"/>
      <c r="NQ77" s="11"/>
      <c r="NR77" s="11"/>
      <c r="NS77" s="11"/>
      <c r="NT77" s="11"/>
      <c r="NU77" s="11"/>
      <c r="NV77" s="11"/>
      <c r="NW77" s="11"/>
      <c r="NX77" s="11"/>
      <c r="NY77" s="11"/>
      <c r="NZ77" s="11"/>
      <c r="OA77" s="11"/>
      <c r="OB77" s="11"/>
      <c r="OC77" s="11"/>
      <c r="OD77" s="11"/>
      <c r="OE77" s="11"/>
      <c r="OF77" s="11"/>
      <c r="OG77" s="1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  <c r="PF77" s="11"/>
      <c r="PG77" s="11"/>
      <c r="PH77" s="11"/>
      <c r="PI77" s="11"/>
      <c r="PJ77" s="11"/>
      <c r="PK77" s="11"/>
      <c r="PL77" s="11"/>
      <c r="PM77" s="11"/>
      <c r="PN77" s="11"/>
      <c r="PO77" s="11"/>
      <c r="PP77" s="11"/>
      <c r="PQ77" s="11"/>
      <c r="PR77" s="11"/>
      <c r="PS77" s="11"/>
      <c r="PT77" s="11"/>
      <c r="PU77" s="11"/>
      <c r="PV77" s="11"/>
      <c r="PW77" s="11"/>
      <c r="PX77" s="11"/>
      <c r="PY77" s="11"/>
      <c r="PZ77" s="11"/>
      <c r="QA77" s="11"/>
      <c r="QB77" s="11"/>
      <c r="QC77" s="11"/>
      <c r="QD77" s="11"/>
      <c r="QE77" s="11"/>
      <c r="QF77" s="11"/>
      <c r="QG77" s="11"/>
      <c r="QH77" s="11"/>
      <c r="QI77" s="11"/>
      <c r="QJ77" s="11"/>
      <c r="QK77" s="11"/>
      <c r="QL77" s="11"/>
      <c r="QM77" s="11"/>
      <c r="QN77" s="11"/>
      <c r="QO77" s="11"/>
      <c r="QP77" s="11"/>
      <c r="QQ77" s="11"/>
      <c r="QR77" s="11"/>
      <c r="QS77" s="11"/>
      <c r="QT77" s="11"/>
      <c r="QU77" s="11"/>
      <c r="QV77" s="11"/>
      <c r="QW77" s="11"/>
      <c r="QX77" s="11"/>
      <c r="QY77" s="11"/>
      <c r="QZ77" s="11"/>
      <c r="RA77" s="11"/>
      <c r="RB77" s="11"/>
      <c r="RC77" s="11"/>
      <c r="RD77" s="11"/>
      <c r="RE77" s="11"/>
      <c r="RF77" s="11"/>
      <c r="RG77" s="11"/>
      <c r="RH77" s="11"/>
      <c r="RI77" s="11"/>
      <c r="RJ77" s="11"/>
      <c r="RK77" s="11"/>
      <c r="RL77" s="11"/>
      <c r="RM77" s="11"/>
      <c r="RN77" s="11"/>
      <c r="RO77" s="11"/>
      <c r="RP77" s="11"/>
      <c r="RQ77" s="11"/>
      <c r="RR77" s="11"/>
      <c r="RS77" s="11"/>
      <c r="RT77" s="11"/>
      <c r="RU77" s="11"/>
      <c r="RV77" s="11"/>
      <c r="RW77" s="11"/>
      <c r="RX77" s="11"/>
      <c r="RY77" s="11"/>
      <c r="RZ77" s="11"/>
      <c r="SA77" s="11"/>
      <c r="SB77" s="11"/>
      <c r="SC77" s="11"/>
      <c r="SD77" s="11"/>
      <c r="SE77" s="11"/>
      <c r="SF77" s="11"/>
      <c r="SG77" s="11"/>
      <c r="SH77" s="11"/>
      <c r="SI77" s="11"/>
      <c r="SJ77" s="11"/>
      <c r="SK77" s="11"/>
      <c r="SL77" s="11"/>
      <c r="SM77" s="11"/>
      <c r="SN77" s="11"/>
      <c r="SO77" s="11"/>
      <c r="SP77" s="11"/>
      <c r="SQ77" s="11"/>
      <c r="SR77" s="11"/>
      <c r="SS77" s="11"/>
      <c r="ST77" s="11"/>
      <c r="SU77" s="11"/>
      <c r="SV77" s="11"/>
      <c r="SW77" s="11"/>
      <c r="SX77" s="11"/>
      <c r="SY77" s="11"/>
      <c r="SZ77" s="11"/>
      <c r="TA77" s="11"/>
      <c r="TB77" s="11"/>
      <c r="TC77" s="11"/>
      <c r="TD77" s="11"/>
      <c r="TE77" s="11"/>
      <c r="TF77" s="11"/>
      <c r="TG77" s="11"/>
      <c r="TH77" s="11"/>
      <c r="TI77" s="11"/>
      <c r="TJ77" s="11"/>
      <c r="TK77" s="11"/>
      <c r="TL77" s="11"/>
      <c r="TM77" s="11"/>
      <c r="TN77" s="11"/>
      <c r="TO77" s="11"/>
      <c r="TP77" s="11"/>
      <c r="TQ77" s="11"/>
      <c r="TR77" s="11"/>
      <c r="TS77" s="11"/>
      <c r="TT77" s="11"/>
      <c r="TU77" s="11"/>
      <c r="TV77" s="11"/>
      <c r="TW77" s="11"/>
      <c r="TX77" s="11"/>
      <c r="TY77" s="11"/>
      <c r="TZ77" s="11"/>
      <c r="UA77" s="11"/>
      <c r="UB77" s="11"/>
      <c r="UC77" s="11"/>
      <c r="UD77" s="11"/>
      <c r="UE77" s="11"/>
      <c r="UF77" s="11"/>
      <c r="UG77" s="11"/>
      <c r="UH77" s="11"/>
      <c r="UI77" s="11"/>
      <c r="UJ77" s="11"/>
      <c r="UK77" s="11"/>
      <c r="UL77" s="11"/>
      <c r="UM77" s="11"/>
      <c r="UN77" s="11"/>
      <c r="UO77" s="11"/>
      <c r="UP77" s="11"/>
      <c r="UQ77" s="11"/>
      <c r="UR77" s="11"/>
      <c r="US77" s="11"/>
      <c r="UT77" s="11"/>
      <c r="UU77" s="11"/>
      <c r="UV77" s="11"/>
      <c r="UW77" s="11"/>
      <c r="UX77" s="11"/>
      <c r="UY77" s="11"/>
      <c r="UZ77" s="11"/>
      <c r="VA77" s="11"/>
      <c r="VB77" s="11"/>
      <c r="VC77" s="11"/>
      <c r="VD77" s="11"/>
      <c r="VE77" s="11"/>
      <c r="VF77" s="11"/>
      <c r="VG77" s="11"/>
      <c r="VH77" s="11"/>
      <c r="VI77" s="11"/>
      <c r="VJ77" s="11"/>
      <c r="VK77" s="11"/>
      <c r="VL77" s="11"/>
      <c r="VM77" s="11"/>
      <c r="VN77" s="11"/>
      <c r="VO77" s="11"/>
      <c r="VP77" s="11"/>
      <c r="VQ77" s="11"/>
      <c r="VR77" s="11"/>
      <c r="VS77" s="11"/>
      <c r="VT77" s="11"/>
      <c r="VU77" s="11"/>
      <c r="VV77" s="11"/>
      <c r="VW77" s="11"/>
      <c r="VX77" s="11"/>
      <c r="VY77" s="11"/>
      <c r="VZ77" s="11"/>
      <c r="WA77" s="11"/>
      <c r="WB77" s="11"/>
      <c r="WC77" s="11"/>
      <c r="WD77" s="11"/>
      <c r="WE77" s="11"/>
      <c r="WF77" s="11"/>
      <c r="WG77" s="11"/>
      <c r="WH77" s="11"/>
      <c r="WI77" s="11"/>
      <c r="WJ77" s="11"/>
      <c r="WK77" s="11"/>
      <c r="WL77" s="11"/>
      <c r="WM77" s="11"/>
      <c r="WN77" s="11"/>
      <c r="WO77" s="11"/>
      <c r="WP77" s="11"/>
      <c r="WQ77" s="11"/>
      <c r="WR77" s="11"/>
      <c r="WS77" s="11"/>
      <c r="WT77" s="11"/>
      <c r="WU77" s="11"/>
      <c r="WV77" s="11"/>
      <c r="WW77" s="11"/>
      <c r="WX77" s="11"/>
      <c r="WY77" s="11"/>
      <c r="WZ77" s="11"/>
      <c r="XA77" s="11"/>
      <c r="XB77" s="11"/>
      <c r="XC77" s="11"/>
      <c r="XD77" s="11"/>
      <c r="XE77" s="11"/>
      <c r="XF77" s="11"/>
      <c r="XG77" s="11"/>
      <c r="XH77" s="11"/>
      <c r="XI77" s="11"/>
      <c r="XJ77" s="11"/>
      <c r="XK77" s="11"/>
      <c r="XL77" s="11"/>
      <c r="XM77" s="11"/>
      <c r="XN77" s="11"/>
      <c r="XO77" s="11"/>
      <c r="XP77" s="11"/>
      <c r="XQ77" s="11"/>
      <c r="XR77" s="11"/>
      <c r="XS77" s="11"/>
      <c r="XT77" s="11"/>
      <c r="XU77" s="11"/>
      <c r="XV77" s="11"/>
      <c r="XW77" s="11"/>
      <c r="XX77" s="11"/>
      <c r="XY77" s="11"/>
      <c r="XZ77" s="11"/>
      <c r="YA77" s="11"/>
      <c r="YB77" s="11"/>
      <c r="YC77" s="11"/>
      <c r="YD77" s="11"/>
      <c r="YE77" s="11"/>
      <c r="YF77" s="11"/>
      <c r="YG77" s="11"/>
      <c r="YH77" s="11"/>
      <c r="YI77" s="11"/>
      <c r="YJ77" s="11"/>
      <c r="YK77" s="11"/>
      <c r="YL77" s="11"/>
      <c r="YM77" s="11"/>
      <c r="YN77" s="11"/>
      <c r="YO77" s="11"/>
      <c r="YP77" s="11"/>
      <c r="YQ77" s="11"/>
      <c r="YR77" s="11"/>
      <c r="YS77" s="11"/>
      <c r="YT77" s="11"/>
      <c r="YU77" s="11"/>
      <c r="YV77" s="11"/>
      <c r="YW77" s="11"/>
      <c r="YX77" s="11"/>
      <c r="YY77" s="11"/>
      <c r="YZ77" s="11"/>
      <c r="ZA77" s="11"/>
      <c r="ZB77" s="11"/>
      <c r="ZC77" s="11"/>
      <c r="ZD77" s="11"/>
      <c r="ZE77" s="11"/>
      <c r="ZF77" s="11"/>
      <c r="ZG77" s="11"/>
      <c r="ZH77" s="11"/>
      <c r="ZI77" s="11"/>
      <c r="ZJ77" s="11"/>
      <c r="ZK77" s="11"/>
      <c r="ZL77" s="11"/>
      <c r="ZM77" s="11"/>
      <c r="ZN77" s="11"/>
      <c r="ZO77" s="11"/>
      <c r="ZP77" s="11"/>
      <c r="ZQ77" s="11"/>
      <c r="ZR77" s="11"/>
      <c r="ZS77" s="11"/>
      <c r="ZT77" s="11"/>
      <c r="ZU77" s="11"/>
      <c r="ZV77" s="11"/>
      <c r="ZW77" s="11"/>
      <c r="ZX77" s="11"/>
      <c r="ZY77" s="11"/>
      <c r="ZZ77" s="11"/>
      <c r="AAA77" s="11"/>
      <c r="AAB77" s="11"/>
      <c r="AAC77" s="11"/>
      <c r="AAD77" s="11"/>
      <c r="AAE77" s="11"/>
      <c r="AAF77" s="11"/>
      <c r="AAG77" s="11"/>
      <c r="AAH77" s="11"/>
      <c r="AAI77" s="11"/>
      <c r="AAJ77" s="11"/>
      <c r="AAK77" s="11"/>
      <c r="AAL77" s="11"/>
      <c r="AAM77" s="11"/>
      <c r="AAN77" s="11"/>
      <c r="AAO77" s="11"/>
      <c r="AAP77" s="11"/>
      <c r="AAQ77" s="11"/>
      <c r="AAR77" s="11"/>
      <c r="AAS77" s="11"/>
      <c r="AAT77" s="11"/>
      <c r="AAU77" s="11"/>
      <c r="AAV77" s="11"/>
      <c r="AAW77" s="11"/>
      <c r="AAX77" s="11"/>
      <c r="AAY77" s="11"/>
      <c r="AAZ77" s="11"/>
      <c r="ABA77" s="11"/>
      <c r="ABB77" s="11"/>
      <c r="ABC77" s="11"/>
      <c r="ABD77" s="11"/>
      <c r="ABE77" s="11"/>
      <c r="ABF77" s="11"/>
      <c r="ABG77" s="11"/>
      <c r="ABH77" s="11"/>
      <c r="ABI77" s="11"/>
      <c r="ABJ77" s="11"/>
      <c r="ABK77" s="11"/>
      <c r="ABL77" s="11"/>
      <c r="ABM77" s="11"/>
      <c r="ABN77" s="11"/>
      <c r="ABO77" s="11"/>
      <c r="ABP77" s="11"/>
      <c r="ABQ77" s="11"/>
      <c r="ABR77" s="11"/>
      <c r="ABS77" s="11"/>
      <c r="ABT77" s="11"/>
      <c r="ABU77" s="11"/>
      <c r="ABV77" s="11"/>
      <c r="ABW77" s="11"/>
      <c r="ABX77" s="11"/>
      <c r="ABY77" s="11"/>
      <c r="ABZ77" s="11"/>
      <c r="ACA77" s="11"/>
      <c r="ACB77" s="11"/>
      <c r="ACC77" s="11"/>
      <c r="ACD77" s="11"/>
      <c r="ACE77" s="11"/>
      <c r="ACF77" s="11"/>
      <c r="ACG77" s="11"/>
      <c r="ACH77" s="11"/>
      <c r="ACI77" s="11"/>
      <c r="ACJ77" s="11"/>
      <c r="ACK77" s="11"/>
      <c r="ACL77" s="11"/>
      <c r="ACM77" s="11"/>
      <c r="ACN77" s="11"/>
      <c r="ACO77" s="11"/>
      <c r="ACP77" s="11"/>
      <c r="ACQ77" s="11"/>
      <c r="ACR77" s="11"/>
      <c r="ACS77" s="11"/>
      <c r="ACT77" s="11"/>
      <c r="ACU77" s="11"/>
      <c r="ACV77" s="11"/>
      <c r="ACW77" s="11"/>
      <c r="ACX77" s="11"/>
      <c r="ACY77" s="11"/>
      <c r="ACZ77" s="11"/>
      <c r="ADA77" s="11"/>
      <c r="ADB77" s="11"/>
      <c r="ADC77" s="11"/>
      <c r="ADD77" s="11"/>
      <c r="ADE77" s="11"/>
      <c r="ADF77" s="11"/>
      <c r="ADG77" s="11"/>
      <c r="ADH77" s="11"/>
      <c r="ADI77" s="11"/>
      <c r="ADJ77" s="11"/>
      <c r="ADK77" s="11"/>
      <c r="ADL77" s="11"/>
      <c r="ADM77" s="11"/>
      <c r="ADN77" s="11"/>
      <c r="ADO77" s="11"/>
      <c r="ADP77" s="11"/>
      <c r="ADQ77" s="11"/>
      <c r="ADR77" s="11"/>
      <c r="ADS77" s="11"/>
      <c r="ADT77" s="11"/>
      <c r="ADU77" s="11"/>
      <c r="ADV77" s="11"/>
      <c r="XFC77" s="10"/>
    </row>
    <row r="78" spans="1:802 16383:16383" s="12" customFormat="1" ht="24.75" customHeight="1">
      <c r="A78" s="11"/>
      <c r="B78" s="19" t="s">
        <v>83</v>
      </c>
      <c r="C78" s="14">
        <v>44899680512.890007</v>
      </c>
      <c r="D78" s="66">
        <v>40719662310.240005</v>
      </c>
      <c r="E78" s="64">
        <v>4180018202.6500006</v>
      </c>
      <c r="F78" s="14">
        <v>52672942991.910004</v>
      </c>
      <c r="G78" s="66">
        <v>47640593173.650002</v>
      </c>
      <c r="H78" s="64">
        <v>5032349818.2600002</v>
      </c>
      <c r="I78" s="14">
        <v>61916240102.099998</v>
      </c>
      <c r="J78" s="66">
        <v>55922818342.900002</v>
      </c>
      <c r="K78" s="64">
        <v>5993421759.1999998</v>
      </c>
      <c r="L78" s="14">
        <v>73067575519.479996</v>
      </c>
      <c r="M78" s="66">
        <v>65838893279.069992</v>
      </c>
      <c r="N78" s="64">
        <v>7228682240.4099998</v>
      </c>
      <c r="O78" s="14">
        <v>81535938681.229996</v>
      </c>
      <c r="P78" s="66">
        <v>76083790849.039993</v>
      </c>
      <c r="Q78" s="64">
        <v>5452147832.1900005</v>
      </c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  <c r="OP78" s="11"/>
      <c r="OQ78" s="11"/>
      <c r="OR78" s="11"/>
      <c r="OS78" s="11"/>
      <c r="OT78" s="11"/>
      <c r="OU78" s="11"/>
      <c r="OV78" s="11"/>
      <c r="OW78" s="11"/>
      <c r="OX78" s="11"/>
      <c r="OY78" s="11"/>
      <c r="OZ78" s="11"/>
      <c r="PA78" s="11"/>
      <c r="PB78" s="11"/>
      <c r="PC78" s="11"/>
      <c r="PD78" s="11"/>
      <c r="PE78" s="11"/>
      <c r="PF78" s="11"/>
      <c r="PG78" s="11"/>
      <c r="PH78" s="11"/>
      <c r="PI78" s="11"/>
      <c r="PJ78" s="11"/>
      <c r="PK78" s="11"/>
      <c r="PL78" s="11"/>
      <c r="PM78" s="11"/>
      <c r="PN78" s="11"/>
      <c r="PO78" s="11"/>
      <c r="PP78" s="11"/>
      <c r="PQ78" s="11"/>
      <c r="PR78" s="11"/>
      <c r="PS78" s="11"/>
      <c r="PT78" s="11"/>
      <c r="PU78" s="11"/>
      <c r="PV78" s="11"/>
      <c r="PW78" s="11"/>
      <c r="PX78" s="11"/>
      <c r="PY78" s="11"/>
      <c r="PZ78" s="11"/>
      <c r="QA78" s="11"/>
      <c r="QB78" s="11"/>
      <c r="QC78" s="11"/>
      <c r="QD78" s="11"/>
      <c r="QE78" s="11"/>
      <c r="QF78" s="11"/>
      <c r="QG78" s="11"/>
      <c r="QH78" s="11"/>
      <c r="QI78" s="11"/>
      <c r="QJ78" s="11"/>
      <c r="QK78" s="11"/>
      <c r="QL78" s="11"/>
      <c r="QM78" s="11"/>
      <c r="QN78" s="11"/>
      <c r="QO78" s="11"/>
      <c r="QP78" s="11"/>
      <c r="QQ78" s="11"/>
      <c r="QR78" s="11"/>
      <c r="QS78" s="11"/>
      <c r="QT78" s="11"/>
      <c r="QU78" s="11"/>
      <c r="QV78" s="11"/>
      <c r="QW78" s="11"/>
      <c r="QX78" s="11"/>
      <c r="QY78" s="11"/>
      <c r="QZ78" s="11"/>
      <c r="RA78" s="11"/>
      <c r="RB78" s="11"/>
      <c r="RC78" s="11"/>
      <c r="RD78" s="11"/>
      <c r="RE78" s="11"/>
      <c r="RF78" s="11"/>
      <c r="RG78" s="11"/>
      <c r="RH78" s="11"/>
      <c r="RI78" s="11"/>
      <c r="RJ78" s="11"/>
      <c r="RK78" s="11"/>
      <c r="RL78" s="11"/>
      <c r="RM78" s="11"/>
      <c r="RN78" s="11"/>
      <c r="RO78" s="11"/>
      <c r="RP78" s="11"/>
      <c r="RQ78" s="11"/>
      <c r="RR78" s="11"/>
      <c r="RS78" s="11"/>
      <c r="RT78" s="11"/>
      <c r="RU78" s="11"/>
      <c r="RV78" s="11"/>
      <c r="RW78" s="11"/>
      <c r="RX78" s="11"/>
      <c r="RY78" s="11"/>
      <c r="RZ78" s="11"/>
      <c r="SA78" s="11"/>
      <c r="SB78" s="11"/>
      <c r="SC78" s="11"/>
      <c r="SD78" s="11"/>
      <c r="SE78" s="11"/>
      <c r="SF78" s="11"/>
      <c r="SG78" s="11"/>
      <c r="SH78" s="11"/>
      <c r="SI78" s="11"/>
      <c r="SJ78" s="11"/>
      <c r="SK78" s="11"/>
      <c r="SL78" s="11"/>
      <c r="SM78" s="11"/>
      <c r="SN78" s="11"/>
      <c r="SO78" s="11"/>
      <c r="SP78" s="11"/>
      <c r="SQ78" s="11"/>
      <c r="SR78" s="11"/>
      <c r="SS78" s="11"/>
      <c r="ST78" s="11"/>
      <c r="SU78" s="11"/>
      <c r="SV78" s="11"/>
      <c r="SW78" s="11"/>
      <c r="SX78" s="11"/>
      <c r="SY78" s="11"/>
      <c r="SZ78" s="11"/>
      <c r="TA78" s="11"/>
      <c r="TB78" s="11"/>
      <c r="TC78" s="11"/>
      <c r="TD78" s="11"/>
      <c r="TE78" s="11"/>
      <c r="TF78" s="11"/>
      <c r="TG78" s="11"/>
      <c r="TH78" s="11"/>
      <c r="TI78" s="11"/>
      <c r="TJ78" s="11"/>
      <c r="TK78" s="11"/>
      <c r="TL78" s="11"/>
      <c r="TM78" s="11"/>
      <c r="TN78" s="11"/>
      <c r="TO78" s="11"/>
      <c r="TP78" s="11"/>
      <c r="TQ78" s="11"/>
      <c r="TR78" s="11"/>
      <c r="TS78" s="11"/>
      <c r="TT78" s="11"/>
      <c r="TU78" s="11"/>
      <c r="TV78" s="11"/>
      <c r="TW78" s="11"/>
      <c r="TX78" s="11"/>
      <c r="TY78" s="11"/>
      <c r="TZ78" s="11"/>
      <c r="UA78" s="11"/>
      <c r="UB78" s="11"/>
      <c r="UC78" s="11"/>
      <c r="UD78" s="11"/>
      <c r="UE78" s="11"/>
      <c r="UF78" s="11"/>
      <c r="UG78" s="11"/>
      <c r="UH78" s="11"/>
      <c r="UI78" s="11"/>
      <c r="UJ78" s="11"/>
      <c r="UK78" s="11"/>
      <c r="UL78" s="11"/>
      <c r="UM78" s="11"/>
      <c r="UN78" s="11"/>
      <c r="UO78" s="11"/>
      <c r="UP78" s="11"/>
      <c r="UQ78" s="11"/>
      <c r="UR78" s="11"/>
      <c r="US78" s="11"/>
      <c r="UT78" s="11"/>
      <c r="UU78" s="11"/>
      <c r="UV78" s="11"/>
      <c r="UW78" s="11"/>
      <c r="UX78" s="11"/>
      <c r="UY78" s="11"/>
      <c r="UZ78" s="11"/>
      <c r="VA78" s="11"/>
      <c r="VB78" s="11"/>
      <c r="VC78" s="11"/>
      <c r="VD78" s="11"/>
      <c r="VE78" s="11"/>
      <c r="VF78" s="11"/>
      <c r="VG78" s="11"/>
      <c r="VH78" s="11"/>
      <c r="VI78" s="11"/>
      <c r="VJ78" s="11"/>
      <c r="VK78" s="11"/>
      <c r="VL78" s="11"/>
      <c r="VM78" s="11"/>
      <c r="VN78" s="11"/>
      <c r="VO78" s="11"/>
      <c r="VP78" s="11"/>
      <c r="VQ78" s="11"/>
      <c r="VR78" s="11"/>
      <c r="VS78" s="11"/>
      <c r="VT78" s="11"/>
      <c r="VU78" s="11"/>
      <c r="VV78" s="11"/>
      <c r="VW78" s="11"/>
      <c r="VX78" s="11"/>
      <c r="VY78" s="11"/>
      <c r="VZ78" s="11"/>
      <c r="WA78" s="11"/>
      <c r="WB78" s="11"/>
      <c r="WC78" s="11"/>
      <c r="WD78" s="11"/>
      <c r="WE78" s="11"/>
      <c r="WF78" s="11"/>
      <c r="WG78" s="11"/>
      <c r="WH78" s="11"/>
      <c r="WI78" s="11"/>
      <c r="WJ78" s="11"/>
      <c r="WK78" s="11"/>
      <c r="WL78" s="11"/>
      <c r="WM78" s="11"/>
      <c r="WN78" s="11"/>
      <c r="WO78" s="11"/>
      <c r="WP78" s="11"/>
      <c r="WQ78" s="11"/>
      <c r="WR78" s="11"/>
      <c r="WS78" s="11"/>
      <c r="WT78" s="11"/>
      <c r="WU78" s="11"/>
      <c r="WV78" s="11"/>
      <c r="WW78" s="11"/>
      <c r="WX78" s="11"/>
      <c r="WY78" s="11"/>
      <c r="WZ78" s="11"/>
      <c r="XA78" s="11"/>
      <c r="XB78" s="11"/>
      <c r="XC78" s="11"/>
      <c r="XD78" s="11"/>
      <c r="XE78" s="11"/>
      <c r="XF78" s="11"/>
      <c r="XG78" s="11"/>
      <c r="XH78" s="11"/>
      <c r="XI78" s="11"/>
      <c r="XJ78" s="11"/>
      <c r="XK78" s="11"/>
      <c r="XL78" s="11"/>
      <c r="XM78" s="11"/>
      <c r="XN78" s="11"/>
      <c r="XO78" s="11"/>
      <c r="XP78" s="11"/>
      <c r="XQ78" s="11"/>
      <c r="XR78" s="11"/>
      <c r="XS78" s="11"/>
      <c r="XT78" s="11"/>
      <c r="XU78" s="11"/>
      <c r="XV78" s="11"/>
      <c r="XW78" s="11"/>
      <c r="XX78" s="11"/>
      <c r="XY78" s="11"/>
      <c r="XZ78" s="11"/>
      <c r="YA78" s="11"/>
      <c r="YB78" s="11"/>
      <c r="YC78" s="11"/>
      <c r="YD78" s="11"/>
      <c r="YE78" s="11"/>
      <c r="YF78" s="11"/>
      <c r="YG78" s="11"/>
      <c r="YH78" s="11"/>
      <c r="YI78" s="11"/>
      <c r="YJ78" s="11"/>
      <c r="YK78" s="11"/>
      <c r="YL78" s="11"/>
      <c r="YM78" s="11"/>
      <c r="YN78" s="11"/>
      <c r="YO78" s="11"/>
      <c r="YP78" s="11"/>
      <c r="YQ78" s="11"/>
      <c r="YR78" s="11"/>
      <c r="YS78" s="11"/>
      <c r="YT78" s="11"/>
      <c r="YU78" s="11"/>
      <c r="YV78" s="11"/>
      <c r="YW78" s="11"/>
      <c r="YX78" s="11"/>
      <c r="YY78" s="11"/>
      <c r="YZ78" s="11"/>
      <c r="ZA78" s="11"/>
      <c r="ZB78" s="11"/>
      <c r="ZC78" s="11"/>
      <c r="ZD78" s="11"/>
      <c r="ZE78" s="11"/>
      <c r="ZF78" s="11"/>
      <c r="ZG78" s="11"/>
      <c r="ZH78" s="11"/>
      <c r="ZI78" s="11"/>
      <c r="ZJ78" s="11"/>
      <c r="ZK78" s="11"/>
      <c r="ZL78" s="11"/>
      <c r="ZM78" s="11"/>
      <c r="ZN78" s="11"/>
      <c r="ZO78" s="11"/>
      <c r="ZP78" s="11"/>
      <c r="ZQ78" s="11"/>
      <c r="ZR78" s="11"/>
      <c r="ZS78" s="11"/>
      <c r="ZT78" s="11"/>
      <c r="ZU78" s="11"/>
      <c r="ZV78" s="11"/>
      <c r="ZW78" s="11"/>
      <c r="ZX78" s="11"/>
      <c r="ZY78" s="11"/>
      <c r="ZZ78" s="11"/>
      <c r="AAA78" s="11"/>
      <c r="AAB78" s="11"/>
      <c r="AAC78" s="11"/>
      <c r="AAD78" s="11"/>
      <c r="AAE78" s="11"/>
      <c r="AAF78" s="11"/>
      <c r="AAG78" s="11"/>
      <c r="AAH78" s="11"/>
      <c r="AAI78" s="11"/>
      <c r="AAJ78" s="11"/>
      <c r="AAK78" s="11"/>
      <c r="AAL78" s="11"/>
      <c r="AAM78" s="11"/>
      <c r="AAN78" s="11"/>
      <c r="AAO78" s="11"/>
      <c r="AAP78" s="11"/>
      <c r="AAQ78" s="11"/>
      <c r="AAR78" s="11"/>
      <c r="AAS78" s="11"/>
      <c r="AAT78" s="11"/>
      <c r="AAU78" s="11"/>
      <c r="AAV78" s="11"/>
      <c r="AAW78" s="11"/>
      <c r="AAX78" s="11"/>
      <c r="AAY78" s="11"/>
      <c r="AAZ78" s="11"/>
      <c r="ABA78" s="11"/>
      <c r="ABB78" s="11"/>
      <c r="ABC78" s="11"/>
      <c r="ABD78" s="11"/>
      <c r="ABE78" s="11"/>
      <c r="ABF78" s="11"/>
      <c r="ABG78" s="11"/>
      <c r="ABH78" s="11"/>
      <c r="ABI78" s="11"/>
      <c r="ABJ78" s="11"/>
      <c r="ABK78" s="11"/>
      <c r="ABL78" s="11"/>
      <c r="ABM78" s="11"/>
      <c r="ABN78" s="11"/>
      <c r="ABO78" s="11"/>
      <c r="ABP78" s="11"/>
      <c r="ABQ78" s="11"/>
      <c r="ABR78" s="11"/>
      <c r="ABS78" s="11"/>
      <c r="ABT78" s="11"/>
      <c r="ABU78" s="11"/>
      <c r="ABV78" s="11"/>
      <c r="ABW78" s="11"/>
      <c r="ABX78" s="11"/>
      <c r="ABY78" s="11"/>
      <c r="ABZ78" s="11"/>
      <c r="ACA78" s="11"/>
      <c r="ACB78" s="11"/>
      <c r="ACC78" s="11"/>
      <c r="ACD78" s="11"/>
      <c r="ACE78" s="11"/>
      <c r="ACF78" s="11"/>
      <c r="ACG78" s="11"/>
      <c r="ACH78" s="11"/>
      <c r="ACI78" s="11"/>
      <c r="ACJ78" s="11"/>
      <c r="ACK78" s="11"/>
      <c r="ACL78" s="11"/>
      <c r="ACM78" s="11"/>
      <c r="ACN78" s="11"/>
      <c r="ACO78" s="11"/>
      <c r="ACP78" s="11"/>
      <c r="ACQ78" s="11"/>
      <c r="ACR78" s="11"/>
      <c r="ACS78" s="11"/>
      <c r="ACT78" s="11"/>
      <c r="ACU78" s="11"/>
      <c r="ACV78" s="11"/>
      <c r="ACW78" s="11"/>
      <c r="ACX78" s="11"/>
      <c r="ACY78" s="11"/>
      <c r="ACZ78" s="11"/>
      <c r="ADA78" s="11"/>
      <c r="ADB78" s="11"/>
      <c r="ADC78" s="11"/>
      <c r="ADD78" s="11"/>
      <c r="ADE78" s="11"/>
      <c r="ADF78" s="11"/>
      <c r="ADG78" s="11"/>
      <c r="ADH78" s="11"/>
      <c r="ADI78" s="11"/>
      <c r="ADJ78" s="11"/>
      <c r="ADK78" s="11"/>
      <c r="ADL78" s="11"/>
      <c r="ADM78" s="11"/>
      <c r="ADN78" s="11"/>
      <c r="ADO78" s="11"/>
      <c r="ADP78" s="11"/>
      <c r="ADQ78" s="11"/>
      <c r="ADR78" s="11"/>
      <c r="ADS78" s="11"/>
      <c r="ADT78" s="11"/>
      <c r="ADU78" s="11"/>
      <c r="ADV78" s="11"/>
      <c r="XFC78" s="10"/>
    </row>
    <row r="79" spans="1:802 16383:16383" s="10" customFormat="1">
      <c r="A79" s="9"/>
      <c r="B79" s="38" t="s">
        <v>39</v>
      </c>
      <c r="C79" s="15">
        <v>31203337876.149994</v>
      </c>
      <c r="D79" s="67">
        <v>29191915744.499996</v>
      </c>
      <c r="E79" s="60">
        <v>2011422131.6500001</v>
      </c>
      <c r="F79" s="15">
        <v>38293044309.830002</v>
      </c>
      <c r="G79" s="67">
        <v>35594383842.57</v>
      </c>
      <c r="H79" s="60">
        <v>2698660467.2600002</v>
      </c>
      <c r="I79" s="15">
        <v>46639893982.68</v>
      </c>
      <c r="J79" s="67">
        <v>43242644473.480003</v>
      </c>
      <c r="K79" s="60">
        <v>3397249509.1999998</v>
      </c>
      <c r="L79" s="15">
        <v>57445969862.819992</v>
      </c>
      <c r="M79" s="67">
        <v>52996707629.410004</v>
      </c>
      <c r="N79" s="60">
        <v>4449262233.4099998</v>
      </c>
      <c r="O79" s="15">
        <v>69966061854.309998</v>
      </c>
      <c r="P79" s="67">
        <v>66360899590.119995</v>
      </c>
      <c r="Q79" s="60">
        <v>3605162264.1900001</v>
      </c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/>
      <c r="JM79" s="9"/>
      <c r="JN79" s="9"/>
      <c r="JO79" s="9"/>
      <c r="JP79" s="9"/>
      <c r="JQ79" s="9"/>
      <c r="JR79" s="9"/>
      <c r="JS79" s="9"/>
      <c r="JT79" s="9"/>
      <c r="JU79" s="9"/>
      <c r="JV79" s="9"/>
      <c r="JW79" s="9"/>
      <c r="JX79" s="9"/>
      <c r="JY79" s="9"/>
      <c r="JZ79" s="9"/>
      <c r="KA79" s="9"/>
      <c r="KB79" s="9"/>
      <c r="KC79" s="9"/>
      <c r="KD79" s="9"/>
      <c r="KE79" s="9"/>
      <c r="KF79" s="9"/>
      <c r="KG79" s="9"/>
      <c r="KH79" s="9"/>
      <c r="KI79" s="9"/>
      <c r="KJ79" s="9"/>
      <c r="KK79" s="9"/>
      <c r="KL79" s="9"/>
      <c r="KM79" s="9"/>
      <c r="KN79" s="9"/>
      <c r="KO79" s="9"/>
      <c r="KP79" s="9"/>
      <c r="KQ79" s="9"/>
      <c r="KR79" s="9"/>
      <c r="KS79" s="9"/>
      <c r="KT79" s="9"/>
      <c r="KU79" s="9"/>
      <c r="KV79" s="9"/>
      <c r="KW79" s="9"/>
      <c r="KX79" s="9"/>
      <c r="KY79" s="9"/>
      <c r="KZ79" s="9"/>
      <c r="LA79" s="9"/>
      <c r="LB79" s="9"/>
      <c r="LC79" s="9"/>
      <c r="LD79" s="9"/>
      <c r="LE79" s="9"/>
      <c r="LF79" s="9"/>
      <c r="LG79" s="9"/>
      <c r="LH79" s="9"/>
      <c r="LI79" s="9"/>
      <c r="LJ79" s="9"/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  <c r="MI79" s="9"/>
      <c r="MJ79" s="9"/>
      <c r="MK79" s="9"/>
      <c r="ML79" s="9"/>
      <c r="MM79" s="9"/>
      <c r="MN79" s="9"/>
      <c r="MO79" s="9"/>
      <c r="MP79" s="9"/>
      <c r="MQ79" s="9"/>
      <c r="MR79" s="9"/>
      <c r="MS79" s="9"/>
      <c r="MT79" s="9"/>
      <c r="MU79" s="9"/>
      <c r="MV79" s="9"/>
      <c r="MW79" s="9"/>
      <c r="MX79" s="9"/>
      <c r="MY79" s="9"/>
      <c r="MZ79" s="9"/>
      <c r="NA79" s="9"/>
      <c r="NB79" s="9"/>
      <c r="NC79" s="9"/>
      <c r="ND79" s="9"/>
      <c r="NE79" s="9"/>
      <c r="NF79" s="9"/>
      <c r="NG79" s="9"/>
      <c r="NH79" s="9"/>
      <c r="NI79" s="9"/>
      <c r="NJ79" s="9"/>
      <c r="NK79" s="9"/>
      <c r="NL79" s="9"/>
      <c r="NM79" s="9"/>
      <c r="NN79" s="9"/>
      <c r="NO79" s="9"/>
      <c r="NP79" s="9"/>
      <c r="NQ79" s="9"/>
      <c r="NR79" s="9"/>
      <c r="NS79" s="9"/>
      <c r="NT79" s="9"/>
      <c r="NU79" s="9"/>
      <c r="NV79" s="9"/>
      <c r="NW79" s="9"/>
      <c r="NX79" s="9"/>
      <c r="NY79" s="9"/>
      <c r="NZ79" s="9"/>
      <c r="OA79" s="9"/>
      <c r="OB79" s="9"/>
      <c r="OC79" s="9"/>
      <c r="OD79" s="9"/>
      <c r="OE79" s="9"/>
      <c r="OF79" s="9"/>
      <c r="OG79" s="9"/>
      <c r="OH79" s="9"/>
      <c r="OI79" s="9"/>
      <c r="OJ79" s="9"/>
      <c r="OK79" s="9"/>
      <c r="OL79" s="9"/>
      <c r="OM79" s="9"/>
      <c r="ON79" s="9"/>
      <c r="OO79" s="9"/>
      <c r="OP79" s="9"/>
      <c r="OQ79" s="9"/>
      <c r="OR79" s="9"/>
      <c r="OS79" s="9"/>
      <c r="OT79" s="9"/>
      <c r="OU79" s="9"/>
      <c r="OV79" s="9"/>
      <c r="OW79" s="9"/>
      <c r="OX79" s="9"/>
      <c r="OY79" s="9"/>
      <c r="OZ79" s="9"/>
      <c r="PA79" s="9"/>
      <c r="PB79" s="9"/>
      <c r="PC79" s="9"/>
      <c r="PD79" s="9"/>
      <c r="PE79" s="9"/>
      <c r="PF79" s="9"/>
      <c r="PG79" s="9"/>
      <c r="PH79" s="9"/>
      <c r="PI79" s="9"/>
      <c r="PJ79" s="9"/>
      <c r="PK79" s="9"/>
      <c r="PL79" s="9"/>
      <c r="PM79" s="9"/>
      <c r="PN79" s="9"/>
      <c r="PO79" s="9"/>
      <c r="PP79" s="9"/>
      <c r="PQ79" s="9"/>
      <c r="PR79" s="9"/>
      <c r="PS79" s="9"/>
      <c r="PT79" s="9"/>
      <c r="PU79" s="9"/>
      <c r="PV79" s="9"/>
      <c r="PW79" s="9"/>
      <c r="PX79" s="9"/>
      <c r="PY79" s="9"/>
      <c r="PZ79" s="9"/>
      <c r="QA79" s="9"/>
      <c r="QB79" s="9"/>
      <c r="QC79" s="9"/>
      <c r="QD79" s="9"/>
      <c r="QE79" s="9"/>
      <c r="QF79" s="9"/>
      <c r="QG79" s="9"/>
      <c r="QH79" s="9"/>
      <c r="QI79" s="9"/>
      <c r="QJ79" s="9"/>
      <c r="QK79" s="9"/>
      <c r="QL79" s="9"/>
      <c r="QM79" s="9"/>
      <c r="QN79" s="9"/>
      <c r="QO79" s="9"/>
      <c r="QP79" s="9"/>
      <c r="QQ79" s="9"/>
      <c r="QR79" s="9"/>
      <c r="QS79" s="9"/>
      <c r="QT79" s="9"/>
      <c r="QU79" s="9"/>
      <c r="QV79" s="9"/>
      <c r="QW79" s="9"/>
      <c r="QX79" s="9"/>
      <c r="QY79" s="9"/>
      <c r="QZ79" s="9"/>
      <c r="RA79" s="9"/>
      <c r="RB79" s="9"/>
      <c r="RC79" s="9"/>
      <c r="RD79" s="9"/>
      <c r="RE79" s="9"/>
      <c r="RF79" s="9"/>
      <c r="RG79" s="9"/>
      <c r="RH79" s="9"/>
      <c r="RI79" s="9"/>
      <c r="RJ79" s="9"/>
      <c r="RK79" s="9"/>
      <c r="RL79" s="9"/>
      <c r="RM79" s="9"/>
      <c r="RN79" s="9"/>
      <c r="RO79" s="9"/>
      <c r="RP79" s="9"/>
      <c r="RQ79" s="9"/>
      <c r="RR79" s="9"/>
      <c r="RS79" s="9"/>
      <c r="RT79" s="9"/>
      <c r="RU79" s="9"/>
      <c r="RV79" s="9"/>
      <c r="RW79" s="9"/>
      <c r="RX79" s="9"/>
      <c r="RY79" s="9"/>
      <c r="RZ79" s="9"/>
      <c r="SA79" s="9"/>
      <c r="SB79" s="9"/>
      <c r="SC79" s="9"/>
      <c r="SD79" s="9"/>
      <c r="SE79" s="9"/>
      <c r="SF79" s="9"/>
      <c r="SG79" s="9"/>
      <c r="SH79" s="9"/>
      <c r="SI79" s="9"/>
      <c r="SJ79" s="9"/>
      <c r="SK79" s="9"/>
      <c r="SL79" s="9"/>
      <c r="SM79" s="9"/>
      <c r="SN79" s="9"/>
      <c r="SO79" s="9"/>
      <c r="SP79" s="9"/>
      <c r="SQ79" s="9"/>
      <c r="SR79" s="9"/>
      <c r="SS79" s="9"/>
      <c r="ST79" s="9"/>
      <c r="SU79" s="9"/>
      <c r="SV79" s="9"/>
      <c r="SW79" s="9"/>
      <c r="SX79" s="9"/>
      <c r="SY79" s="9"/>
      <c r="SZ79" s="9"/>
      <c r="TA79" s="9"/>
      <c r="TB79" s="9"/>
      <c r="TC79" s="9"/>
      <c r="TD79" s="9"/>
      <c r="TE79" s="9"/>
      <c r="TF79" s="9"/>
      <c r="TG79" s="9"/>
      <c r="TH79" s="9"/>
      <c r="TI79" s="9"/>
      <c r="TJ79" s="9"/>
      <c r="TK79" s="9"/>
      <c r="TL79" s="9"/>
      <c r="TM79" s="9"/>
      <c r="TN79" s="9"/>
      <c r="TO79" s="9"/>
      <c r="TP79" s="9"/>
      <c r="TQ79" s="9"/>
      <c r="TR79" s="9"/>
      <c r="TS79" s="9"/>
      <c r="TT79" s="9"/>
      <c r="TU79" s="9"/>
      <c r="TV79" s="9"/>
      <c r="TW79" s="9"/>
      <c r="TX79" s="9"/>
      <c r="TY79" s="9"/>
      <c r="TZ79" s="9"/>
      <c r="UA79" s="9"/>
      <c r="UB79" s="9"/>
      <c r="UC79" s="9"/>
      <c r="UD79" s="9"/>
      <c r="UE79" s="9"/>
      <c r="UF79" s="9"/>
      <c r="UG79" s="9"/>
      <c r="UH79" s="9"/>
      <c r="UI79" s="9"/>
      <c r="UJ79" s="9"/>
      <c r="UK79" s="9"/>
      <c r="UL79" s="9"/>
      <c r="UM79" s="9"/>
      <c r="UN79" s="9"/>
      <c r="UO79" s="9"/>
      <c r="UP79" s="9"/>
      <c r="UQ79" s="9"/>
      <c r="UR79" s="9"/>
      <c r="US79" s="9"/>
      <c r="UT79" s="9"/>
      <c r="UU79" s="9"/>
      <c r="UV79" s="9"/>
      <c r="UW79" s="9"/>
      <c r="UX79" s="9"/>
      <c r="UY79" s="9"/>
      <c r="UZ79" s="9"/>
      <c r="VA79" s="9"/>
      <c r="VB79" s="9"/>
      <c r="VC79" s="9"/>
      <c r="VD79" s="9"/>
      <c r="VE79" s="9"/>
      <c r="VF79" s="9"/>
      <c r="VG79" s="9"/>
      <c r="VH79" s="9"/>
      <c r="VI79" s="9"/>
      <c r="VJ79" s="9"/>
      <c r="VK79" s="9"/>
      <c r="VL79" s="9"/>
      <c r="VM79" s="9"/>
      <c r="VN79" s="9"/>
      <c r="VO79" s="9"/>
      <c r="VP79" s="9"/>
      <c r="VQ79" s="9"/>
      <c r="VR79" s="9"/>
      <c r="VS79" s="9"/>
      <c r="VT79" s="9"/>
      <c r="VU79" s="9"/>
      <c r="VV79" s="9"/>
      <c r="VW79" s="9"/>
      <c r="VX79" s="9"/>
      <c r="VY79" s="9"/>
      <c r="VZ79" s="9"/>
      <c r="WA79" s="9"/>
      <c r="WB79" s="9"/>
      <c r="WC79" s="9"/>
      <c r="WD79" s="9"/>
      <c r="WE79" s="9"/>
      <c r="WF79" s="9"/>
      <c r="WG79" s="9"/>
      <c r="WH79" s="9"/>
      <c r="WI79" s="9"/>
      <c r="WJ79" s="9"/>
      <c r="WK79" s="9"/>
      <c r="WL79" s="9"/>
      <c r="WM79" s="9"/>
      <c r="WN79" s="9"/>
      <c r="WO79" s="9"/>
      <c r="WP79" s="9"/>
      <c r="WQ79" s="9"/>
      <c r="WR79" s="9"/>
      <c r="WS79" s="9"/>
      <c r="WT79" s="9"/>
      <c r="WU79" s="9"/>
      <c r="WV79" s="9"/>
      <c r="WW79" s="9"/>
      <c r="WX79" s="9"/>
      <c r="WY79" s="9"/>
      <c r="WZ79" s="9"/>
      <c r="XA79" s="9"/>
      <c r="XB79" s="9"/>
      <c r="XC79" s="9"/>
      <c r="XD79" s="9"/>
      <c r="XE79" s="9"/>
      <c r="XF79" s="9"/>
      <c r="XG79" s="9"/>
      <c r="XH79" s="9"/>
      <c r="XI79" s="9"/>
      <c r="XJ79" s="9"/>
      <c r="XK79" s="9"/>
      <c r="XL79" s="9"/>
      <c r="XM79" s="9"/>
      <c r="XN79" s="9"/>
      <c r="XO79" s="9"/>
      <c r="XP79" s="9"/>
      <c r="XQ79" s="9"/>
      <c r="XR79" s="9"/>
      <c r="XS79" s="9"/>
      <c r="XT79" s="9"/>
      <c r="XU79" s="9"/>
      <c r="XV79" s="9"/>
      <c r="XW79" s="9"/>
      <c r="XX79" s="9"/>
      <c r="XY79" s="9"/>
      <c r="XZ79" s="9"/>
      <c r="YA79" s="9"/>
      <c r="YB79" s="9"/>
      <c r="YC79" s="9"/>
      <c r="YD79" s="9"/>
      <c r="YE79" s="9"/>
      <c r="YF79" s="9"/>
      <c r="YG79" s="9"/>
      <c r="YH79" s="9"/>
      <c r="YI79" s="9"/>
      <c r="YJ79" s="9"/>
      <c r="YK79" s="9"/>
      <c r="YL79" s="9"/>
      <c r="YM79" s="9"/>
      <c r="YN79" s="9"/>
      <c r="YO79" s="9"/>
      <c r="YP79" s="9"/>
      <c r="YQ79" s="9"/>
      <c r="YR79" s="9"/>
      <c r="YS79" s="9"/>
      <c r="YT79" s="9"/>
      <c r="YU79" s="9"/>
      <c r="YV79" s="9"/>
      <c r="YW79" s="9"/>
      <c r="YX79" s="9"/>
      <c r="YY79" s="9"/>
      <c r="YZ79" s="9"/>
      <c r="ZA79" s="9"/>
      <c r="ZB79" s="9"/>
      <c r="ZC79" s="9"/>
      <c r="ZD79" s="9"/>
      <c r="ZE79" s="9"/>
      <c r="ZF79" s="9"/>
      <c r="ZG79" s="9"/>
      <c r="ZH79" s="9"/>
      <c r="ZI79" s="9"/>
      <c r="ZJ79" s="9"/>
      <c r="ZK79" s="9"/>
      <c r="ZL79" s="9"/>
      <c r="ZM79" s="9"/>
      <c r="ZN79" s="9"/>
      <c r="ZO79" s="9"/>
      <c r="ZP79" s="9"/>
      <c r="ZQ79" s="9"/>
      <c r="ZR79" s="9"/>
      <c r="ZS79" s="9"/>
      <c r="ZT79" s="9"/>
      <c r="ZU79" s="9"/>
      <c r="ZV79" s="9"/>
      <c r="ZW79" s="9"/>
      <c r="ZX79" s="9"/>
      <c r="ZY79" s="9"/>
      <c r="ZZ79" s="9"/>
      <c r="AAA79" s="9"/>
      <c r="AAB79" s="9"/>
      <c r="AAC79" s="9"/>
      <c r="AAD79" s="9"/>
      <c r="AAE79" s="9"/>
      <c r="AAF79" s="9"/>
      <c r="AAG79" s="9"/>
      <c r="AAH79" s="9"/>
      <c r="AAI79" s="9"/>
      <c r="AAJ79" s="9"/>
      <c r="AAK79" s="9"/>
      <c r="AAL79" s="9"/>
      <c r="AAM79" s="9"/>
      <c r="AAN79" s="9"/>
      <c r="AAO79" s="9"/>
      <c r="AAP79" s="9"/>
      <c r="AAQ79" s="9"/>
      <c r="AAR79" s="9"/>
      <c r="AAS79" s="9"/>
      <c r="AAT79" s="9"/>
      <c r="AAU79" s="9"/>
      <c r="AAV79" s="9"/>
      <c r="AAW79" s="9"/>
      <c r="AAX79" s="9"/>
      <c r="AAY79" s="9"/>
      <c r="AAZ79" s="9"/>
      <c r="ABA79" s="9"/>
      <c r="ABB79" s="9"/>
      <c r="ABC79" s="9"/>
      <c r="ABD79" s="9"/>
      <c r="ABE79" s="9"/>
      <c r="ABF79" s="9"/>
      <c r="ABG79" s="9"/>
      <c r="ABH79" s="9"/>
      <c r="ABI79" s="9"/>
      <c r="ABJ79" s="9"/>
      <c r="ABK79" s="9"/>
      <c r="ABL79" s="9"/>
      <c r="ABM79" s="9"/>
      <c r="ABN79" s="9"/>
      <c r="ABO79" s="9"/>
      <c r="ABP79" s="9"/>
      <c r="ABQ79" s="9"/>
      <c r="ABR79" s="9"/>
      <c r="ABS79" s="9"/>
      <c r="ABT79" s="9"/>
      <c r="ABU79" s="9"/>
      <c r="ABV79" s="9"/>
      <c r="ABW79" s="9"/>
      <c r="ABX79" s="9"/>
      <c r="ABY79" s="9"/>
      <c r="ABZ79" s="9"/>
      <c r="ACA79" s="9"/>
      <c r="ACB79" s="9"/>
      <c r="ACC79" s="9"/>
      <c r="ACD79" s="9"/>
      <c r="ACE79" s="9"/>
      <c r="ACF79" s="9"/>
      <c r="ACG79" s="9"/>
      <c r="ACH79" s="9"/>
      <c r="ACI79" s="9"/>
      <c r="ACJ79" s="9"/>
      <c r="ACK79" s="9"/>
      <c r="ACL79" s="9"/>
      <c r="ACM79" s="9"/>
      <c r="ACN79" s="9"/>
      <c r="ACO79" s="9"/>
      <c r="ACP79" s="9"/>
      <c r="ACQ79" s="9"/>
      <c r="ACR79" s="9"/>
      <c r="ACS79" s="9"/>
      <c r="ACT79" s="9"/>
      <c r="ACU79" s="9"/>
      <c r="ACV79" s="9"/>
      <c r="ACW79" s="9"/>
      <c r="ACX79" s="9"/>
      <c r="ACY79" s="9"/>
      <c r="ACZ79" s="9"/>
      <c r="ADA79" s="9"/>
      <c r="ADB79" s="9"/>
      <c r="ADC79" s="9"/>
      <c r="ADD79" s="9"/>
      <c r="ADE79" s="9"/>
      <c r="ADF79" s="9"/>
      <c r="ADG79" s="9"/>
      <c r="ADH79" s="9"/>
      <c r="ADI79" s="9"/>
      <c r="ADJ79" s="9"/>
      <c r="ADK79" s="9"/>
      <c r="ADL79" s="9"/>
      <c r="ADM79" s="9"/>
      <c r="ADN79" s="9"/>
      <c r="ADO79" s="9"/>
      <c r="ADP79" s="9"/>
      <c r="ADQ79" s="9"/>
      <c r="ADR79" s="9"/>
      <c r="ADS79" s="9"/>
      <c r="ADT79" s="9"/>
      <c r="ADU79" s="9"/>
      <c r="ADV79" s="9"/>
    </row>
    <row r="80" spans="1:802 16383:16383" s="10" customFormat="1">
      <c r="A80" s="9"/>
      <c r="B80" s="38" t="s">
        <v>40</v>
      </c>
      <c r="C80" s="15">
        <v>13696342636.750002</v>
      </c>
      <c r="D80" s="67">
        <v>11527746565.750002</v>
      </c>
      <c r="E80" s="60">
        <v>2168596071</v>
      </c>
      <c r="F80" s="15">
        <v>14379898681.08</v>
      </c>
      <c r="G80" s="67">
        <v>12046209330.08</v>
      </c>
      <c r="H80" s="60">
        <v>2333689351</v>
      </c>
      <c r="I80" s="15">
        <v>15276346119.42</v>
      </c>
      <c r="J80" s="67">
        <v>12680173869.42</v>
      </c>
      <c r="K80" s="60">
        <v>2596172250</v>
      </c>
      <c r="L80" s="15">
        <v>15621605656.660002</v>
      </c>
      <c r="M80" s="67">
        <v>12842185649.660002</v>
      </c>
      <c r="N80" s="60">
        <v>2779420007</v>
      </c>
      <c r="O80" s="15">
        <v>11569876826.919998</v>
      </c>
      <c r="P80" s="67">
        <v>9722891258.9200001</v>
      </c>
      <c r="Q80" s="60">
        <v>1846985568</v>
      </c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  <c r="IW80" s="9"/>
      <c r="IX80" s="9"/>
      <c r="IY80" s="9"/>
      <c r="IZ80" s="9"/>
      <c r="JA80" s="9"/>
      <c r="JB80" s="9"/>
      <c r="JC80" s="9"/>
      <c r="JD80" s="9"/>
      <c r="JE80" s="9"/>
      <c r="JF80" s="9"/>
      <c r="JG80" s="9"/>
      <c r="JH80" s="9"/>
      <c r="JI80" s="9"/>
      <c r="JJ80" s="9"/>
      <c r="JK80" s="9"/>
      <c r="JL80" s="9"/>
      <c r="JM80" s="9"/>
      <c r="JN80" s="9"/>
      <c r="JO80" s="9"/>
      <c r="JP80" s="9"/>
      <c r="JQ80" s="9"/>
      <c r="JR80" s="9"/>
      <c r="JS80" s="9"/>
      <c r="JT80" s="9"/>
      <c r="JU80" s="9"/>
      <c r="JV80" s="9"/>
      <c r="JW80" s="9"/>
      <c r="JX80" s="9"/>
      <c r="JY80" s="9"/>
      <c r="JZ80" s="9"/>
      <c r="KA80" s="9"/>
      <c r="KB80" s="9"/>
      <c r="KC80" s="9"/>
      <c r="KD80" s="9"/>
      <c r="KE80" s="9"/>
      <c r="KF80" s="9"/>
      <c r="KG80" s="9"/>
      <c r="KH80" s="9"/>
      <c r="KI80" s="9"/>
      <c r="KJ80" s="9"/>
      <c r="KK80" s="9"/>
      <c r="KL80" s="9"/>
      <c r="KM80" s="9"/>
      <c r="KN80" s="9"/>
      <c r="KO80" s="9"/>
      <c r="KP80" s="9"/>
      <c r="KQ80" s="9"/>
      <c r="KR80" s="9"/>
      <c r="KS80" s="9"/>
      <c r="KT80" s="9"/>
      <c r="KU80" s="9"/>
      <c r="KV80" s="9"/>
      <c r="KW80" s="9"/>
      <c r="KX80" s="9"/>
      <c r="KY80" s="9"/>
      <c r="KZ80" s="9"/>
      <c r="LA80" s="9"/>
      <c r="LB80" s="9"/>
      <c r="LC80" s="9"/>
      <c r="LD80" s="9"/>
      <c r="LE80" s="9"/>
      <c r="LF80" s="9"/>
      <c r="LG80" s="9"/>
      <c r="LH80" s="9"/>
      <c r="LI80" s="9"/>
      <c r="LJ80" s="9"/>
      <c r="LK80" s="9"/>
      <c r="LL80" s="9"/>
      <c r="LM80" s="9"/>
      <c r="LN80" s="9"/>
      <c r="LO80" s="9"/>
      <c r="LP80" s="9"/>
      <c r="LQ80" s="9"/>
      <c r="LR80" s="9"/>
      <c r="LS80" s="9"/>
      <c r="LT80" s="9"/>
      <c r="LU80" s="9"/>
      <c r="LV80" s="9"/>
      <c r="LW80" s="9"/>
      <c r="LX80" s="9"/>
      <c r="LY80" s="9"/>
      <c r="LZ80" s="9"/>
      <c r="MA80" s="9"/>
      <c r="MB80" s="9"/>
      <c r="MC80" s="9"/>
      <c r="MD80" s="9"/>
      <c r="ME80" s="9"/>
      <c r="MF80" s="9"/>
      <c r="MG80" s="9"/>
      <c r="MH80" s="9"/>
      <c r="MI80" s="9"/>
      <c r="MJ80" s="9"/>
      <c r="MK80" s="9"/>
      <c r="ML80" s="9"/>
      <c r="MM80" s="9"/>
      <c r="MN80" s="9"/>
      <c r="MO80" s="9"/>
      <c r="MP80" s="9"/>
      <c r="MQ80" s="9"/>
      <c r="MR80" s="9"/>
      <c r="MS80" s="9"/>
      <c r="MT80" s="9"/>
      <c r="MU80" s="9"/>
      <c r="MV80" s="9"/>
      <c r="MW80" s="9"/>
      <c r="MX80" s="9"/>
      <c r="MY80" s="9"/>
      <c r="MZ80" s="9"/>
      <c r="NA80" s="9"/>
      <c r="NB80" s="9"/>
      <c r="NC80" s="9"/>
      <c r="ND80" s="9"/>
      <c r="NE80" s="9"/>
      <c r="NF80" s="9"/>
      <c r="NG80" s="9"/>
      <c r="NH80" s="9"/>
      <c r="NI80" s="9"/>
      <c r="NJ80" s="9"/>
      <c r="NK80" s="9"/>
      <c r="NL80" s="9"/>
      <c r="NM80" s="9"/>
      <c r="NN80" s="9"/>
      <c r="NO80" s="9"/>
      <c r="NP80" s="9"/>
      <c r="NQ80" s="9"/>
      <c r="NR80" s="9"/>
      <c r="NS80" s="9"/>
      <c r="NT80" s="9"/>
      <c r="NU80" s="9"/>
      <c r="NV80" s="9"/>
      <c r="NW80" s="9"/>
      <c r="NX80" s="9"/>
      <c r="NY80" s="9"/>
      <c r="NZ80" s="9"/>
      <c r="OA80" s="9"/>
      <c r="OB80" s="9"/>
      <c r="OC80" s="9"/>
      <c r="OD80" s="9"/>
      <c r="OE80" s="9"/>
      <c r="OF80" s="9"/>
      <c r="OG80" s="9"/>
      <c r="OH80" s="9"/>
      <c r="OI80" s="9"/>
      <c r="OJ80" s="9"/>
      <c r="OK80" s="9"/>
      <c r="OL80" s="9"/>
      <c r="OM80" s="9"/>
      <c r="ON80" s="9"/>
      <c r="OO80" s="9"/>
      <c r="OP80" s="9"/>
      <c r="OQ80" s="9"/>
      <c r="OR80" s="9"/>
      <c r="OS80" s="9"/>
      <c r="OT80" s="9"/>
      <c r="OU80" s="9"/>
      <c r="OV80" s="9"/>
      <c r="OW80" s="9"/>
      <c r="OX80" s="9"/>
      <c r="OY80" s="9"/>
      <c r="OZ80" s="9"/>
      <c r="PA80" s="9"/>
      <c r="PB80" s="9"/>
      <c r="PC80" s="9"/>
      <c r="PD80" s="9"/>
      <c r="PE80" s="9"/>
      <c r="PF80" s="9"/>
      <c r="PG80" s="9"/>
      <c r="PH80" s="9"/>
      <c r="PI80" s="9"/>
      <c r="PJ80" s="9"/>
      <c r="PK80" s="9"/>
      <c r="PL80" s="9"/>
      <c r="PM80" s="9"/>
      <c r="PN80" s="9"/>
      <c r="PO80" s="9"/>
      <c r="PP80" s="9"/>
      <c r="PQ80" s="9"/>
      <c r="PR80" s="9"/>
      <c r="PS80" s="9"/>
      <c r="PT80" s="9"/>
      <c r="PU80" s="9"/>
      <c r="PV80" s="9"/>
      <c r="PW80" s="9"/>
      <c r="PX80" s="9"/>
      <c r="PY80" s="9"/>
      <c r="PZ80" s="9"/>
      <c r="QA80" s="9"/>
      <c r="QB80" s="9"/>
      <c r="QC80" s="9"/>
      <c r="QD80" s="9"/>
      <c r="QE80" s="9"/>
      <c r="QF80" s="9"/>
      <c r="QG80" s="9"/>
      <c r="QH80" s="9"/>
      <c r="QI80" s="9"/>
      <c r="QJ80" s="9"/>
      <c r="QK80" s="9"/>
      <c r="QL80" s="9"/>
      <c r="QM80" s="9"/>
      <c r="QN80" s="9"/>
      <c r="QO80" s="9"/>
      <c r="QP80" s="9"/>
      <c r="QQ80" s="9"/>
      <c r="QR80" s="9"/>
      <c r="QS80" s="9"/>
      <c r="QT80" s="9"/>
      <c r="QU80" s="9"/>
      <c r="QV80" s="9"/>
      <c r="QW80" s="9"/>
      <c r="QX80" s="9"/>
      <c r="QY80" s="9"/>
      <c r="QZ80" s="9"/>
      <c r="RA80" s="9"/>
      <c r="RB80" s="9"/>
      <c r="RC80" s="9"/>
      <c r="RD80" s="9"/>
      <c r="RE80" s="9"/>
      <c r="RF80" s="9"/>
      <c r="RG80" s="9"/>
      <c r="RH80" s="9"/>
      <c r="RI80" s="9"/>
      <c r="RJ80" s="9"/>
      <c r="RK80" s="9"/>
      <c r="RL80" s="9"/>
      <c r="RM80" s="9"/>
      <c r="RN80" s="9"/>
      <c r="RO80" s="9"/>
      <c r="RP80" s="9"/>
      <c r="RQ80" s="9"/>
      <c r="RR80" s="9"/>
      <c r="RS80" s="9"/>
      <c r="RT80" s="9"/>
      <c r="RU80" s="9"/>
      <c r="RV80" s="9"/>
      <c r="RW80" s="9"/>
      <c r="RX80" s="9"/>
      <c r="RY80" s="9"/>
      <c r="RZ80" s="9"/>
      <c r="SA80" s="9"/>
      <c r="SB80" s="9"/>
      <c r="SC80" s="9"/>
      <c r="SD80" s="9"/>
      <c r="SE80" s="9"/>
      <c r="SF80" s="9"/>
      <c r="SG80" s="9"/>
      <c r="SH80" s="9"/>
      <c r="SI80" s="9"/>
      <c r="SJ80" s="9"/>
      <c r="SK80" s="9"/>
      <c r="SL80" s="9"/>
      <c r="SM80" s="9"/>
      <c r="SN80" s="9"/>
      <c r="SO80" s="9"/>
      <c r="SP80" s="9"/>
      <c r="SQ80" s="9"/>
      <c r="SR80" s="9"/>
      <c r="SS80" s="9"/>
      <c r="ST80" s="9"/>
      <c r="SU80" s="9"/>
      <c r="SV80" s="9"/>
      <c r="SW80" s="9"/>
      <c r="SX80" s="9"/>
      <c r="SY80" s="9"/>
      <c r="SZ80" s="9"/>
      <c r="TA80" s="9"/>
      <c r="TB80" s="9"/>
      <c r="TC80" s="9"/>
      <c r="TD80" s="9"/>
      <c r="TE80" s="9"/>
      <c r="TF80" s="9"/>
      <c r="TG80" s="9"/>
      <c r="TH80" s="9"/>
      <c r="TI80" s="9"/>
      <c r="TJ80" s="9"/>
      <c r="TK80" s="9"/>
      <c r="TL80" s="9"/>
      <c r="TM80" s="9"/>
      <c r="TN80" s="9"/>
      <c r="TO80" s="9"/>
      <c r="TP80" s="9"/>
      <c r="TQ80" s="9"/>
      <c r="TR80" s="9"/>
      <c r="TS80" s="9"/>
      <c r="TT80" s="9"/>
      <c r="TU80" s="9"/>
      <c r="TV80" s="9"/>
      <c r="TW80" s="9"/>
      <c r="TX80" s="9"/>
      <c r="TY80" s="9"/>
      <c r="TZ80" s="9"/>
      <c r="UA80" s="9"/>
      <c r="UB80" s="9"/>
      <c r="UC80" s="9"/>
      <c r="UD80" s="9"/>
      <c r="UE80" s="9"/>
      <c r="UF80" s="9"/>
      <c r="UG80" s="9"/>
      <c r="UH80" s="9"/>
      <c r="UI80" s="9"/>
      <c r="UJ80" s="9"/>
      <c r="UK80" s="9"/>
      <c r="UL80" s="9"/>
      <c r="UM80" s="9"/>
      <c r="UN80" s="9"/>
      <c r="UO80" s="9"/>
      <c r="UP80" s="9"/>
      <c r="UQ80" s="9"/>
      <c r="UR80" s="9"/>
      <c r="US80" s="9"/>
      <c r="UT80" s="9"/>
      <c r="UU80" s="9"/>
      <c r="UV80" s="9"/>
      <c r="UW80" s="9"/>
      <c r="UX80" s="9"/>
      <c r="UY80" s="9"/>
      <c r="UZ80" s="9"/>
      <c r="VA80" s="9"/>
      <c r="VB80" s="9"/>
      <c r="VC80" s="9"/>
      <c r="VD80" s="9"/>
      <c r="VE80" s="9"/>
      <c r="VF80" s="9"/>
      <c r="VG80" s="9"/>
      <c r="VH80" s="9"/>
      <c r="VI80" s="9"/>
      <c r="VJ80" s="9"/>
      <c r="VK80" s="9"/>
      <c r="VL80" s="9"/>
      <c r="VM80" s="9"/>
      <c r="VN80" s="9"/>
      <c r="VO80" s="9"/>
      <c r="VP80" s="9"/>
      <c r="VQ80" s="9"/>
      <c r="VR80" s="9"/>
      <c r="VS80" s="9"/>
      <c r="VT80" s="9"/>
      <c r="VU80" s="9"/>
      <c r="VV80" s="9"/>
      <c r="VW80" s="9"/>
      <c r="VX80" s="9"/>
      <c r="VY80" s="9"/>
      <c r="VZ80" s="9"/>
      <c r="WA80" s="9"/>
      <c r="WB80" s="9"/>
      <c r="WC80" s="9"/>
      <c r="WD80" s="9"/>
      <c r="WE80" s="9"/>
      <c r="WF80" s="9"/>
      <c r="WG80" s="9"/>
      <c r="WH80" s="9"/>
      <c r="WI80" s="9"/>
      <c r="WJ80" s="9"/>
      <c r="WK80" s="9"/>
      <c r="WL80" s="9"/>
      <c r="WM80" s="9"/>
      <c r="WN80" s="9"/>
      <c r="WO80" s="9"/>
      <c r="WP80" s="9"/>
      <c r="WQ80" s="9"/>
      <c r="WR80" s="9"/>
      <c r="WS80" s="9"/>
      <c r="WT80" s="9"/>
      <c r="WU80" s="9"/>
      <c r="WV80" s="9"/>
      <c r="WW80" s="9"/>
      <c r="WX80" s="9"/>
      <c r="WY80" s="9"/>
      <c r="WZ80" s="9"/>
      <c r="XA80" s="9"/>
      <c r="XB80" s="9"/>
      <c r="XC80" s="9"/>
      <c r="XD80" s="9"/>
      <c r="XE80" s="9"/>
      <c r="XF80" s="9"/>
      <c r="XG80" s="9"/>
      <c r="XH80" s="9"/>
      <c r="XI80" s="9"/>
      <c r="XJ80" s="9"/>
      <c r="XK80" s="9"/>
      <c r="XL80" s="9"/>
      <c r="XM80" s="9"/>
      <c r="XN80" s="9"/>
      <c r="XO80" s="9"/>
      <c r="XP80" s="9"/>
      <c r="XQ80" s="9"/>
      <c r="XR80" s="9"/>
      <c r="XS80" s="9"/>
      <c r="XT80" s="9"/>
      <c r="XU80" s="9"/>
      <c r="XV80" s="9"/>
      <c r="XW80" s="9"/>
      <c r="XX80" s="9"/>
      <c r="XY80" s="9"/>
      <c r="XZ80" s="9"/>
      <c r="YA80" s="9"/>
      <c r="YB80" s="9"/>
      <c r="YC80" s="9"/>
      <c r="YD80" s="9"/>
      <c r="YE80" s="9"/>
      <c r="YF80" s="9"/>
      <c r="YG80" s="9"/>
      <c r="YH80" s="9"/>
      <c r="YI80" s="9"/>
      <c r="YJ80" s="9"/>
      <c r="YK80" s="9"/>
      <c r="YL80" s="9"/>
      <c r="YM80" s="9"/>
      <c r="YN80" s="9"/>
      <c r="YO80" s="9"/>
      <c r="YP80" s="9"/>
      <c r="YQ80" s="9"/>
      <c r="YR80" s="9"/>
      <c r="YS80" s="9"/>
      <c r="YT80" s="9"/>
      <c r="YU80" s="9"/>
      <c r="YV80" s="9"/>
      <c r="YW80" s="9"/>
      <c r="YX80" s="9"/>
      <c r="YY80" s="9"/>
      <c r="YZ80" s="9"/>
      <c r="ZA80" s="9"/>
      <c r="ZB80" s="9"/>
      <c r="ZC80" s="9"/>
      <c r="ZD80" s="9"/>
      <c r="ZE80" s="9"/>
      <c r="ZF80" s="9"/>
      <c r="ZG80" s="9"/>
      <c r="ZH80" s="9"/>
      <c r="ZI80" s="9"/>
      <c r="ZJ80" s="9"/>
      <c r="ZK80" s="9"/>
      <c r="ZL80" s="9"/>
      <c r="ZM80" s="9"/>
      <c r="ZN80" s="9"/>
      <c r="ZO80" s="9"/>
      <c r="ZP80" s="9"/>
      <c r="ZQ80" s="9"/>
      <c r="ZR80" s="9"/>
      <c r="ZS80" s="9"/>
      <c r="ZT80" s="9"/>
      <c r="ZU80" s="9"/>
      <c r="ZV80" s="9"/>
      <c r="ZW80" s="9"/>
      <c r="ZX80" s="9"/>
      <c r="ZY80" s="9"/>
      <c r="ZZ80" s="9"/>
      <c r="AAA80" s="9"/>
      <c r="AAB80" s="9"/>
      <c r="AAC80" s="9"/>
      <c r="AAD80" s="9"/>
      <c r="AAE80" s="9"/>
      <c r="AAF80" s="9"/>
      <c r="AAG80" s="9"/>
      <c r="AAH80" s="9"/>
      <c r="AAI80" s="9"/>
      <c r="AAJ80" s="9"/>
      <c r="AAK80" s="9"/>
      <c r="AAL80" s="9"/>
      <c r="AAM80" s="9"/>
      <c r="AAN80" s="9"/>
      <c r="AAO80" s="9"/>
      <c r="AAP80" s="9"/>
      <c r="AAQ80" s="9"/>
      <c r="AAR80" s="9"/>
      <c r="AAS80" s="9"/>
      <c r="AAT80" s="9"/>
      <c r="AAU80" s="9"/>
      <c r="AAV80" s="9"/>
      <c r="AAW80" s="9"/>
      <c r="AAX80" s="9"/>
      <c r="AAY80" s="9"/>
      <c r="AAZ80" s="9"/>
      <c r="ABA80" s="9"/>
      <c r="ABB80" s="9"/>
      <c r="ABC80" s="9"/>
      <c r="ABD80" s="9"/>
      <c r="ABE80" s="9"/>
      <c r="ABF80" s="9"/>
      <c r="ABG80" s="9"/>
      <c r="ABH80" s="9"/>
      <c r="ABI80" s="9"/>
      <c r="ABJ80" s="9"/>
      <c r="ABK80" s="9"/>
      <c r="ABL80" s="9"/>
      <c r="ABM80" s="9"/>
      <c r="ABN80" s="9"/>
      <c r="ABO80" s="9"/>
      <c r="ABP80" s="9"/>
      <c r="ABQ80" s="9"/>
      <c r="ABR80" s="9"/>
      <c r="ABS80" s="9"/>
      <c r="ABT80" s="9"/>
      <c r="ABU80" s="9"/>
      <c r="ABV80" s="9"/>
      <c r="ABW80" s="9"/>
      <c r="ABX80" s="9"/>
      <c r="ABY80" s="9"/>
      <c r="ABZ80" s="9"/>
      <c r="ACA80" s="9"/>
      <c r="ACB80" s="9"/>
      <c r="ACC80" s="9"/>
      <c r="ACD80" s="9"/>
      <c r="ACE80" s="9"/>
      <c r="ACF80" s="9"/>
      <c r="ACG80" s="9"/>
      <c r="ACH80" s="9"/>
      <c r="ACI80" s="9"/>
      <c r="ACJ80" s="9"/>
      <c r="ACK80" s="9"/>
      <c r="ACL80" s="9"/>
      <c r="ACM80" s="9"/>
      <c r="ACN80" s="9"/>
      <c r="ACO80" s="9"/>
      <c r="ACP80" s="9"/>
      <c r="ACQ80" s="9"/>
      <c r="ACR80" s="9"/>
      <c r="ACS80" s="9"/>
      <c r="ACT80" s="9"/>
      <c r="ACU80" s="9"/>
      <c r="ACV80" s="9"/>
      <c r="ACW80" s="9"/>
      <c r="ACX80" s="9"/>
      <c r="ACY80" s="9"/>
      <c r="ACZ80" s="9"/>
      <c r="ADA80" s="9"/>
      <c r="ADB80" s="9"/>
      <c r="ADC80" s="9"/>
      <c r="ADD80" s="9"/>
      <c r="ADE80" s="9"/>
      <c r="ADF80" s="9"/>
      <c r="ADG80" s="9"/>
      <c r="ADH80" s="9"/>
      <c r="ADI80" s="9"/>
      <c r="ADJ80" s="9"/>
      <c r="ADK80" s="9"/>
      <c r="ADL80" s="9"/>
      <c r="ADM80" s="9"/>
      <c r="ADN80" s="9"/>
      <c r="ADO80" s="9"/>
      <c r="ADP80" s="9"/>
      <c r="ADQ80" s="9"/>
      <c r="ADR80" s="9"/>
      <c r="ADS80" s="9"/>
      <c r="ADT80" s="9"/>
      <c r="ADU80" s="9"/>
      <c r="ADV80" s="9"/>
    </row>
    <row r="81" spans="1:802 16383:16383" s="10" customFormat="1">
      <c r="A81" s="9"/>
      <c r="B81" s="20"/>
      <c r="C81" s="15"/>
      <c r="D81" s="70"/>
      <c r="E81" s="16"/>
      <c r="F81" s="15"/>
      <c r="G81" s="70"/>
      <c r="H81" s="16"/>
      <c r="I81" s="15"/>
      <c r="J81" s="70"/>
      <c r="K81" s="16"/>
      <c r="L81" s="15"/>
      <c r="M81" s="70"/>
      <c r="N81" s="16"/>
      <c r="O81" s="15"/>
      <c r="P81" s="70"/>
      <c r="Q81" s="16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</row>
    <row r="82" spans="1:802 16383:16383" s="10" customFormat="1">
      <c r="A82" s="9"/>
      <c r="B82" s="38" t="s">
        <v>49</v>
      </c>
      <c r="C82" s="15">
        <v>35328731327.93</v>
      </c>
      <c r="D82" s="67">
        <v>33438171907.27</v>
      </c>
      <c r="E82" s="60">
        <v>1890559420.6600001</v>
      </c>
      <c r="F82" s="15">
        <v>40892248262.330002</v>
      </c>
      <c r="G82" s="67">
        <v>38773100553.040001</v>
      </c>
      <c r="H82" s="60">
        <v>2119147709.29</v>
      </c>
      <c r="I82" s="15">
        <v>48319617804.599998</v>
      </c>
      <c r="J82" s="67">
        <v>45770634655.260002</v>
      </c>
      <c r="K82" s="60">
        <v>2548983149.3400002</v>
      </c>
      <c r="L82" s="15">
        <v>57013300986</v>
      </c>
      <c r="M82" s="67">
        <v>54029646411.409996</v>
      </c>
      <c r="N82" s="60">
        <v>2983654575</v>
      </c>
      <c r="O82" s="15">
        <v>72916611274</v>
      </c>
      <c r="P82" s="67">
        <v>69996847159</v>
      </c>
      <c r="Q82" s="60">
        <v>2919764115.4300003</v>
      </c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  <c r="JP82" s="9"/>
      <c r="JQ82" s="9"/>
      <c r="JR82" s="9"/>
      <c r="JS82" s="9"/>
      <c r="JT82" s="9"/>
      <c r="JU82" s="9"/>
      <c r="JV82" s="9"/>
      <c r="JW82" s="9"/>
      <c r="JX82" s="9"/>
      <c r="JY82" s="9"/>
      <c r="JZ82" s="9"/>
      <c r="KA82" s="9"/>
      <c r="KB82" s="9"/>
      <c r="KC82" s="9"/>
      <c r="KD82" s="9"/>
      <c r="KE82" s="9"/>
      <c r="KF82" s="9"/>
      <c r="KG82" s="9"/>
      <c r="KH82" s="9"/>
      <c r="KI82" s="9"/>
      <c r="KJ82" s="9"/>
      <c r="KK82" s="9"/>
      <c r="KL82" s="9"/>
      <c r="KM82" s="9"/>
      <c r="KN82" s="9"/>
      <c r="KO82" s="9"/>
      <c r="KP82" s="9"/>
      <c r="KQ82" s="9"/>
      <c r="KR82" s="9"/>
      <c r="KS82" s="9"/>
      <c r="KT82" s="9"/>
      <c r="KU82" s="9"/>
      <c r="KV82" s="9"/>
      <c r="KW82" s="9"/>
      <c r="KX82" s="9"/>
      <c r="KY82" s="9"/>
      <c r="KZ82" s="9"/>
      <c r="LA82" s="9"/>
      <c r="LB82" s="9"/>
      <c r="LC82" s="9"/>
      <c r="LD82" s="9"/>
      <c r="LE82" s="9"/>
      <c r="LF82" s="9"/>
      <c r="LG82" s="9"/>
      <c r="LH82" s="9"/>
      <c r="LI82" s="9"/>
      <c r="LJ82" s="9"/>
      <c r="LK82" s="9"/>
      <c r="LL82" s="9"/>
      <c r="LM82" s="9"/>
      <c r="LN82" s="9"/>
      <c r="LO82" s="9"/>
      <c r="LP82" s="9"/>
      <c r="LQ82" s="9"/>
      <c r="LR82" s="9"/>
      <c r="LS82" s="9"/>
      <c r="LT82" s="9"/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/>
      <c r="MG82" s="9"/>
      <c r="MH82" s="9"/>
      <c r="MI82" s="9"/>
      <c r="MJ82" s="9"/>
      <c r="MK82" s="9"/>
      <c r="ML82" s="9"/>
      <c r="MM82" s="9"/>
      <c r="MN82" s="9"/>
      <c r="MO82" s="9"/>
      <c r="MP82" s="9"/>
      <c r="MQ82" s="9"/>
      <c r="MR82" s="9"/>
      <c r="MS82" s="9"/>
      <c r="MT82" s="9"/>
      <c r="MU82" s="9"/>
      <c r="MV82" s="9"/>
      <c r="MW82" s="9"/>
      <c r="MX82" s="9"/>
      <c r="MY82" s="9"/>
      <c r="MZ82" s="9"/>
      <c r="NA82" s="9"/>
      <c r="NB82" s="9"/>
      <c r="NC82" s="9"/>
      <c r="ND82" s="9"/>
      <c r="NE82" s="9"/>
      <c r="NF82" s="9"/>
      <c r="NG82" s="9"/>
      <c r="NH82" s="9"/>
      <c r="NI82" s="9"/>
      <c r="NJ82" s="9"/>
      <c r="NK82" s="9"/>
      <c r="NL82" s="9"/>
      <c r="NM82" s="9"/>
      <c r="NN82" s="9"/>
      <c r="NO82" s="9"/>
      <c r="NP82" s="9"/>
      <c r="NQ82" s="9"/>
      <c r="NR82" s="9"/>
      <c r="NS82" s="9"/>
      <c r="NT82" s="9"/>
      <c r="NU82" s="9"/>
      <c r="NV82" s="9"/>
      <c r="NW82" s="9"/>
      <c r="NX82" s="9"/>
      <c r="NY82" s="9"/>
      <c r="NZ82" s="9"/>
      <c r="OA82" s="9"/>
      <c r="OB82" s="9"/>
      <c r="OC82" s="9"/>
      <c r="OD82" s="9"/>
      <c r="OE82" s="9"/>
      <c r="OF82" s="9"/>
      <c r="OG82" s="9"/>
      <c r="OH82" s="9"/>
      <c r="OI82" s="9"/>
      <c r="OJ82" s="9"/>
      <c r="OK82" s="9"/>
      <c r="OL82" s="9"/>
      <c r="OM82" s="9"/>
      <c r="ON82" s="9"/>
      <c r="OO82" s="9"/>
      <c r="OP82" s="9"/>
      <c r="OQ82" s="9"/>
      <c r="OR82" s="9"/>
      <c r="OS82" s="9"/>
      <c r="OT82" s="9"/>
      <c r="OU82" s="9"/>
      <c r="OV82" s="9"/>
      <c r="OW82" s="9"/>
      <c r="OX82" s="9"/>
      <c r="OY82" s="9"/>
      <c r="OZ82" s="9"/>
      <c r="PA82" s="9"/>
      <c r="PB82" s="9"/>
      <c r="PC82" s="9"/>
      <c r="PD82" s="9"/>
      <c r="PE82" s="9"/>
      <c r="PF82" s="9"/>
      <c r="PG82" s="9"/>
      <c r="PH82" s="9"/>
      <c r="PI82" s="9"/>
      <c r="PJ82" s="9"/>
      <c r="PK82" s="9"/>
      <c r="PL82" s="9"/>
      <c r="PM82" s="9"/>
      <c r="PN82" s="9"/>
      <c r="PO82" s="9"/>
      <c r="PP82" s="9"/>
      <c r="PQ82" s="9"/>
      <c r="PR82" s="9"/>
      <c r="PS82" s="9"/>
      <c r="PT82" s="9"/>
      <c r="PU82" s="9"/>
      <c r="PV82" s="9"/>
      <c r="PW82" s="9"/>
      <c r="PX82" s="9"/>
      <c r="PY82" s="9"/>
      <c r="PZ82" s="9"/>
      <c r="QA82" s="9"/>
      <c r="QB82" s="9"/>
      <c r="QC82" s="9"/>
      <c r="QD82" s="9"/>
      <c r="QE82" s="9"/>
      <c r="QF82" s="9"/>
      <c r="QG82" s="9"/>
      <c r="QH82" s="9"/>
      <c r="QI82" s="9"/>
      <c r="QJ82" s="9"/>
      <c r="QK82" s="9"/>
      <c r="QL82" s="9"/>
      <c r="QM82" s="9"/>
      <c r="QN82" s="9"/>
      <c r="QO82" s="9"/>
      <c r="QP82" s="9"/>
      <c r="QQ82" s="9"/>
      <c r="QR82" s="9"/>
      <c r="QS82" s="9"/>
      <c r="QT82" s="9"/>
      <c r="QU82" s="9"/>
      <c r="QV82" s="9"/>
      <c r="QW82" s="9"/>
      <c r="QX82" s="9"/>
      <c r="QY82" s="9"/>
      <c r="QZ82" s="9"/>
      <c r="RA82" s="9"/>
      <c r="RB82" s="9"/>
      <c r="RC82" s="9"/>
      <c r="RD82" s="9"/>
      <c r="RE82" s="9"/>
      <c r="RF82" s="9"/>
      <c r="RG82" s="9"/>
      <c r="RH82" s="9"/>
      <c r="RI82" s="9"/>
      <c r="RJ82" s="9"/>
      <c r="RK82" s="9"/>
      <c r="RL82" s="9"/>
      <c r="RM82" s="9"/>
      <c r="RN82" s="9"/>
      <c r="RO82" s="9"/>
      <c r="RP82" s="9"/>
      <c r="RQ82" s="9"/>
      <c r="RR82" s="9"/>
      <c r="RS82" s="9"/>
      <c r="RT82" s="9"/>
      <c r="RU82" s="9"/>
      <c r="RV82" s="9"/>
      <c r="RW82" s="9"/>
      <c r="RX82" s="9"/>
      <c r="RY82" s="9"/>
      <c r="RZ82" s="9"/>
      <c r="SA82" s="9"/>
      <c r="SB82" s="9"/>
      <c r="SC82" s="9"/>
      <c r="SD82" s="9"/>
      <c r="SE82" s="9"/>
      <c r="SF82" s="9"/>
      <c r="SG82" s="9"/>
      <c r="SH82" s="9"/>
      <c r="SI82" s="9"/>
      <c r="SJ82" s="9"/>
      <c r="SK82" s="9"/>
      <c r="SL82" s="9"/>
      <c r="SM82" s="9"/>
      <c r="SN82" s="9"/>
      <c r="SO82" s="9"/>
      <c r="SP82" s="9"/>
      <c r="SQ82" s="9"/>
      <c r="SR82" s="9"/>
      <c r="SS82" s="9"/>
      <c r="ST82" s="9"/>
      <c r="SU82" s="9"/>
      <c r="SV82" s="9"/>
      <c r="SW82" s="9"/>
      <c r="SX82" s="9"/>
      <c r="SY82" s="9"/>
      <c r="SZ82" s="9"/>
      <c r="TA82" s="9"/>
      <c r="TB82" s="9"/>
      <c r="TC82" s="9"/>
      <c r="TD82" s="9"/>
      <c r="TE82" s="9"/>
      <c r="TF82" s="9"/>
      <c r="TG82" s="9"/>
      <c r="TH82" s="9"/>
      <c r="TI82" s="9"/>
      <c r="TJ82" s="9"/>
      <c r="TK82" s="9"/>
      <c r="TL82" s="9"/>
      <c r="TM82" s="9"/>
      <c r="TN82" s="9"/>
      <c r="TO82" s="9"/>
      <c r="TP82" s="9"/>
      <c r="TQ82" s="9"/>
      <c r="TR82" s="9"/>
      <c r="TS82" s="9"/>
      <c r="TT82" s="9"/>
      <c r="TU82" s="9"/>
      <c r="TV82" s="9"/>
      <c r="TW82" s="9"/>
      <c r="TX82" s="9"/>
      <c r="TY82" s="9"/>
      <c r="TZ82" s="9"/>
      <c r="UA82" s="9"/>
      <c r="UB82" s="9"/>
      <c r="UC82" s="9"/>
      <c r="UD82" s="9"/>
      <c r="UE82" s="9"/>
      <c r="UF82" s="9"/>
      <c r="UG82" s="9"/>
      <c r="UH82" s="9"/>
      <c r="UI82" s="9"/>
      <c r="UJ82" s="9"/>
      <c r="UK82" s="9"/>
      <c r="UL82" s="9"/>
      <c r="UM82" s="9"/>
      <c r="UN82" s="9"/>
      <c r="UO82" s="9"/>
      <c r="UP82" s="9"/>
      <c r="UQ82" s="9"/>
      <c r="UR82" s="9"/>
      <c r="US82" s="9"/>
      <c r="UT82" s="9"/>
      <c r="UU82" s="9"/>
      <c r="UV82" s="9"/>
      <c r="UW82" s="9"/>
      <c r="UX82" s="9"/>
      <c r="UY82" s="9"/>
      <c r="UZ82" s="9"/>
      <c r="VA82" s="9"/>
      <c r="VB82" s="9"/>
      <c r="VC82" s="9"/>
      <c r="VD82" s="9"/>
      <c r="VE82" s="9"/>
      <c r="VF82" s="9"/>
      <c r="VG82" s="9"/>
      <c r="VH82" s="9"/>
      <c r="VI82" s="9"/>
      <c r="VJ82" s="9"/>
      <c r="VK82" s="9"/>
      <c r="VL82" s="9"/>
      <c r="VM82" s="9"/>
      <c r="VN82" s="9"/>
      <c r="VO82" s="9"/>
      <c r="VP82" s="9"/>
      <c r="VQ82" s="9"/>
      <c r="VR82" s="9"/>
      <c r="VS82" s="9"/>
      <c r="VT82" s="9"/>
      <c r="VU82" s="9"/>
      <c r="VV82" s="9"/>
      <c r="VW82" s="9"/>
      <c r="VX82" s="9"/>
      <c r="VY82" s="9"/>
      <c r="VZ82" s="9"/>
      <c r="WA82" s="9"/>
      <c r="WB82" s="9"/>
      <c r="WC82" s="9"/>
      <c r="WD82" s="9"/>
      <c r="WE82" s="9"/>
      <c r="WF82" s="9"/>
      <c r="WG82" s="9"/>
      <c r="WH82" s="9"/>
      <c r="WI82" s="9"/>
      <c r="WJ82" s="9"/>
      <c r="WK82" s="9"/>
      <c r="WL82" s="9"/>
      <c r="WM82" s="9"/>
      <c r="WN82" s="9"/>
      <c r="WO82" s="9"/>
      <c r="WP82" s="9"/>
      <c r="WQ82" s="9"/>
      <c r="WR82" s="9"/>
      <c r="WS82" s="9"/>
      <c r="WT82" s="9"/>
      <c r="WU82" s="9"/>
      <c r="WV82" s="9"/>
      <c r="WW82" s="9"/>
      <c r="WX82" s="9"/>
      <c r="WY82" s="9"/>
      <c r="WZ82" s="9"/>
      <c r="XA82" s="9"/>
      <c r="XB82" s="9"/>
      <c r="XC82" s="9"/>
      <c r="XD82" s="9"/>
      <c r="XE82" s="9"/>
      <c r="XF82" s="9"/>
      <c r="XG82" s="9"/>
      <c r="XH82" s="9"/>
      <c r="XI82" s="9"/>
      <c r="XJ82" s="9"/>
      <c r="XK82" s="9"/>
      <c r="XL82" s="9"/>
      <c r="XM82" s="9"/>
      <c r="XN82" s="9"/>
      <c r="XO82" s="9"/>
      <c r="XP82" s="9"/>
      <c r="XQ82" s="9"/>
      <c r="XR82" s="9"/>
      <c r="XS82" s="9"/>
      <c r="XT82" s="9"/>
      <c r="XU82" s="9"/>
      <c r="XV82" s="9"/>
      <c r="XW82" s="9"/>
      <c r="XX82" s="9"/>
      <c r="XY82" s="9"/>
      <c r="XZ82" s="9"/>
      <c r="YA82" s="9"/>
      <c r="YB82" s="9"/>
      <c r="YC82" s="9"/>
      <c r="YD82" s="9"/>
      <c r="YE82" s="9"/>
      <c r="YF82" s="9"/>
      <c r="YG82" s="9"/>
      <c r="YH82" s="9"/>
      <c r="YI82" s="9"/>
      <c r="YJ82" s="9"/>
      <c r="YK82" s="9"/>
      <c r="YL82" s="9"/>
      <c r="YM82" s="9"/>
      <c r="YN82" s="9"/>
      <c r="YO82" s="9"/>
      <c r="YP82" s="9"/>
      <c r="YQ82" s="9"/>
      <c r="YR82" s="9"/>
      <c r="YS82" s="9"/>
      <c r="YT82" s="9"/>
      <c r="YU82" s="9"/>
      <c r="YV82" s="9"/>
      <c r="YW82" s="9"/>
      <c r="YX82" s="9"/>
      <c r="YY82" s="9"/>
      <c r="YZ82" s="9"/>
      <c r="ZA82" s="9"/>
      <c r="ZB82" s="9"/>
      <c r="ZC82" s="9"/>
      <c r="ZD82" s="9"/>
      <c r="ZE82" s="9"/>
      <c r="ZF82" s="9"/>
      <c r="ZG82" s="9"/>
      <c r="ZH82" s="9"/>
      <c r="ZI82" s="9"/>
      <c r="ZJ82" s="9"/>
      <c r="ZK82" s="9"/>
      <c r="ZL82" s="9"/>
      <c r="ZM82" s="9"/>
      <c r="ZN82" s="9"/>
      <c r="ZO82" s="9"/>
      <c r="ZP82" s="9"/>
      <c r="ZQ82" s="9"/>
      <c r="ZR82" s="9"/>
      <c r="ZS82" s="9"/>
      <c r="ZT82" s="9"/>
      <c r="ZU82" s="9"/>
      <c r="ZV82" s="9"/>
      <c r="ZW82" s="9"/>
      <c r="ZX82" s="9"/>
      <c r="ZY82" s="9"/>
      <c r="ZZ82" s="9"/>
      <c r="AAA82" s="9"/>
      <c r="AAB82" s="9"/>
      <c r="AAC82" s="9"/>
      <c r="AAD82" s="9"/>
      <c r="AAE82" s="9"/>
      <c r="AAF82" s="9"/>
      <c r="AAG82" s="9"/>
      <c r="AAH82" s="9"/>
      <c r="AAI82" s="9"/>
      <c r="AAJ82" s="9"/>
      <c r="AAK82" s="9"/>
      <c r="AAL82" s="9"/>
      <c r="AAM82" s="9"/>
      <c r="AAN82" s="9"/>
      <c r="AAO82" s="9"/>
      <c r="AAP82" s="9"/>
      <c r="AAQ82" s="9"/>
      <c r="AAR82" s="9"/>
      <c r="AAS82" s="9"/>
      <c r="AAT82" s="9"/>
      <c r="AAU82" s="9"/>
      <c r="AAV82" s="9"/>
      <c r="AAW82" s="9"/>
      <c r="AAX82" s="9"/>
      <c r="AAY82" s="9"/>
      <c r="AAZ82" s="9"/>
      <c r="ABA82" s="9"/>
      <c r="ABB82" s="9"/>
      <c r="ABC82" s="9"/>
      <c r="ABD82" s="9"/>
      <c r="ABE82" s="9"/>
      <c r="ABF82" s="9"/>
      <c r="ABG82" s="9"/>
      <c r="ABH82" s="9"/>
      <c r="ABI82" s="9"/>
      <c r="ABJ82" s="9"/>
      <c r="ABK82" s="9"/>
      <c r="ABL82" s="9"/>
      <c r="ABM82" s="9"/>
      <c r="ABN82" s="9"/>
      <c r="ABO82" s="9"/>
      <c r="ABP82" s="9"/>
      <c r="ABQ82" s="9"/>
      <c r="ABR82" s="9"/>
      <c r="ABS82" s="9"/>
      <c r="ABT82" s="9"/>
      <c r="ABU82" s="9"/>
      <c r="ABV82" s="9"/>
      <c r="ABW82" s="9"/>
      <c r="ABX82" s="9"/>
      <c r="ABY82" s="9"/>
      <c r="ABZ82" s="9"/>
      <c r="ACA82" s="9"/>
      <c r="ACB82" s="9"/>
      <c r="ACC82" s="9"/>
      <c r="ACD82" s="9"/>
      <c r="ACE82" s="9"/>
      <c r="ACF82" s="9"/>
      <c r="ACG82" s="9"/>
      <c r="ACH82" s="9"/>
      <c r="ACI82" s="9"/>
      <c r="ACJ82" s="9"/>
      <c r="ACK82" s="9"/>
      <c r="ACL82" s="9"/>
      <c r="ACM82" s="9"/>
      <c r="ACN82" s="9"/>
      <c r="ACO82" s="9"/>
      <c r="ACP82" s="9"/>
      <c r="ACQ82" s="9"/>
      <c r="ACR82" s="9"/>
      <c r="ACS82" s="9"/>
      <c r="ACT82" s="9"/>
      <c r="ACU82" s="9"/>
      <c r="ACV82" s="9"/>
      <c r="ACW82" s="9"/>
      <c r="ACX82" s="9"/>
      <c r="ACY82" s="9"/>
      <c r="ACZ82" s="9"/>
      <c r="ADA82" s="9"/>
      <c r="ADB82" s="9"/>
      <c r="ADC82" s="9"/>
      <c r="ADD82" s="9"/>
      <c r="ADE82" s="9"/>
      <c r="ADF82" s="9"/>
      <c r="ADG82" s="9"/>
      <c r="ADH82" s="9"/>
      <c r="ADI82" s="9"/>
      <c r="ADJ82" s="9"/>
      <c r="ADK82" s="9"/>
      <c r="ADL82" s="9"/>
      <c r="ADM82" s="9"/>
      <c r="ADN82" s="9"/>
      <c r="ADO82" s="9"/>
      <c r="ADP82" s="9"/>
      <c r="ADQ82" s="9"/>
      <c r="ADR82" s="9"/>
      <c r="ADS82" s="9"/>
      <c r="ADT82" s="9"/>
      <c r="ADU82" s="9"/>
      <c r="ADV82" s="9"/>
    </row>
    <row r="83" spans="1:802 16383:16383" s="10" customFormat="1">
      <c r="A83" s="9"/>
      <c r="B83" s="38" t="s">
        <v>48</v>
      </c>
      <c r="C83" s="15">
        <v>9570949183.5400009</v>
      </c>
      <c r="D83" s="67">
        <v>7281490402.6499996</v>
      </c>
      <c r="E83" s="60">
        <v>2289458780.8899999</v>
      </c>
      <c r="F83" s="15">
        <v>11780694727.99</v>
      </c>
      <c r="G83" s="67">
        <v>8867492618.8400002</v>
      </c>
      <c r="H83" s="60">
        <v>2913202109.1500006</v>
      </c>
      <c r="I83" s="15">
        <v>13596622301.200001</v>
      </c>
      <c r="J83" s="67">
        <v>10152183689.639999</v>
      </c>
      <c r="K83" s="60">
        <v>3444438611.5600004</v>
      </c>
      <c r="L83" s="15">
        <v>16054274532.549999</v>
      </c>
      <c r="M83" s="67">
        <v>11809246867.469999</v>
      </c>
      <c r="N83" s="60">
        <v>4245027665.0799999</v>
      </c>
      <c r="O83" s="15">
        <v>8619327406.5699997</v>
      </c>
      <c r="P83" s="67">
        <v>6086943687.8600006</v>
      </c>
      <c r="Q83" s="60">
        <v>2532383718.71</v>
      </c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9"/>
      <c r="LE83" s="9"/>
      <c r="LF83" s="9"/>
      <c r="LG83" s="9"/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G83" s="9"/>
      <c r="NH83" s="9"/>
      <c r="NI83" s="9"/>
      <c r="NJ83" s="9"/>
      <c r="NK83" s="9"/>
      <c r="NL83" s="9"/>
      <c r="NM83" s="9"/>
      <c r="NN83" s="9"/>
      <c r="NO83" s="9"/>
      <c r="NP83" s="9"/>
      <c r="NQ83" s="9"/>
      <c r="NR83" s="9"/>
      <c r="NS83" s="9"/>
      <c r="NT83" s="9"/>
      <c r="NU83" s="9"/>
      <c r="NV83" s="9"/>
      <c r="NW83" s="9"/>
      <c r="NX83" s="9"/>
      <c r="NY83" s="9"/>
      <c r="NZ83" s="9"/>
      <c r="OA83" s="9"/>
      <c r="OB83" s="9"/>
      <c r="OC83" s="9"/>
      <c r="OD83" s="9"/>
      <c r="OE83" s="9"/>
      <c r="OF83" s="9"/>
      <c r="OG83" s="9"/>
      <c r="OH83" s="9"/>
      <c r="OI83" s="9"/>
      <c r="OJ83" s="9"/>
      <c r="OK83" s="9"/>
      <c r="OL83" s="9"/>
      <c r="OM83" s="9"/>
      <c r="ON83" s="9"/>
      <c r="OO83" s="9"/>
      <c r="OP83" s="9"/>
      <c r="OQ83" s="9"/>
      <c r="OR83" s="9"/>
      <c r="OS83" s="9"/>
      <c r="OT83" s="9"/>
      <c r="OU83" s="9"/>
      <c r="OV83" s="9"/>
      <c r="OW83" s="9"/>
      <c r="OX83" s="9"/>
      <c r="OY83" s="9"/>
      <c r="OZ83" s="9"/>
      <c r="PA83" s="9"/>
      <c r="PB83" s="9"/>
      <c r="PC83" s="9"/>
      <c r="PD83" s="9"/>
      <c r="PE83" s="9"/>
      <c r="PF83" s="9"/>
      <c r="PG83" s="9"/>
      <c r="PH83" s="9"/>
      <c r="PI83" s="9"/>
      <c r="PJ83" s="9"/>
      <c r="PK83" s="9"/>
      <c r="PL83" s="9"/>
      <c r="PM83" s="9"/>
      <c r="PN83" s="9"/>
      <c r="PO83" s="9"/>
      <c r="PP83" s="9"/>
      <c r="PQ83" s="9"/>
      <c r="PR83" s="9"/>
      <c r="PS83" s="9"/>
      <c r="PT83" s="9"/>
      <c r="PU83" s="9"/>
      <c r="PV83" s="9"/>
      <c r="PW83" s="9"/>
      <c r="PX83" s="9"/>
      <c r="PY83" s="9"/>
      <c r="PZ83" s="9"/>
      <c r="QA83" s="9"/>
      <c r="QB83" s="9"/>
      <c r="QC83" s="9"/>
      <c r="QD83" s="9"/>
      <c r="QE83" s="9"/>
      <c r="QF83" s="9"/>
      <c r="QG83" s="9"/>
      <c r="QH83" s="9"/>
      <c r="QI83" s="9"/>
      <c r="QJ83" s="9"/>
      <c r="QK83" s="9"/>
      <c r="QL83" s="9"/>
      <c r="QM83" s="9"/>
      <c r="QN83" s="9"/>
      <c r="QO83" s="9"/>
      <c r="QP83" s="9"/>
      <c r="QQ83" s="9"/>
      <c r="QR83" s="9"/>
      <c r="QS83" s="9"/>
      <c r="QT83" s="9"/>
      <c r="QU83" s="9"/>
      <c r="QV83" s="9"/>
      <c r="QW83" s="9"/>
      <c r="QX83" s="9"/>
      <c r="QY83" s="9"/>
      <c r="QZ83" s="9"/>
      <c r="RA83" s="9"/>
      <c r="RB83" s="9"/>
      <c r="RC83" s="9"/>
      <c r="RD83" s="9"/>
      <c r="RE83" s="9"/>
      <c r="RF83" s="9"/>
      <c r="RG83" s="9"/>
      <c r="RH83" s="9"/>
      <c r="RI83" s="9"/>
      <c r="RJ83" s="9"/>
      <c r="RK83" s="9"/>
      <c r="RL83" s="9"/>
      <c r="RM83" s="9"/>
      <c r="RN83" s="9"/>
      <c r="RO83" s="9"/>
      <c r="RP83" s="9"/>
      <c r="RQ83" s="9"/>
      <c r="RR83" s="9"/>
      <c r="RS83" s="9"/>
      <c r="RT83" s="9"/>
      <c r="RU83" s="9"/>
      <c r="RV83" s="9"/>
      <c r="RW83" s="9"/>
      <c r="RX83" s="9"/>
      <c r="RY83" s="9"/>
      <c r="RZ83" s="9"/>
      <c r="SA83" s="9"/>
      <c r="SB83" s="9"/>
      <c r="SC83" s="9"/>
      <c r="SD83" s="9"/>
      <c r="SE83" s="9"/>
      <c r="SF83" s="9"/>
      <c r="SG83" s="9"/>
      <c r="SH83" s="9"/>
      <c r="SI83" s="9"/>
      <c r="SJ83" s="9"/>
      <c r="SK83" s="9"/>
      <c r="SL83" s="9"/>
      <c r="SM83" s="9"/>
      <c r="SN83" s="9"/>
      <c r="SO83" s="9"/>
      <c r="SP83" s="9"/>
      <c r="SQ83" s="9"/>
      <c r="SR83" s="9"/>
      <c r="SS83" s="9"/>
      <c r="ST83" s="9"/>
      <c r="SU83" s="9"/>
      <c r="SV83" s="9"/>
      <c r="SW83" s="9"/>
      <c r="SX83" s="9"/>
      <c r="SY83" s="9"/>
      <c r="SZ83" s="9"/>
      <c r="TA83" s="9"/>
      <c r="TB83" s="9"/>
      <c r="TC83" s="9"/>
      <c r="TD83" s="9"/>
      <c r="TE83" s="9"/>
      <c r="TF83" s="9"/>
      <c r="TG83" s="9"/>
      <c r="TH83" s="9"/>
      <c r="TI83" s="9"/>
      <c r="TJ83" s="9"/>
      <c r="TK83" s="9"/>
      <c r="TL83" s="9"/>
      <c r="TM83" s="9"/>
      <c r="TN83" s="9"/>
      <c r="TO83" s="9"/>
      <c r="TP83" s="9"/>
      <c r="TQ83" s="9"/>
      <c r="TR83" s="9"/>
      <c r="TS83" s="9"/>
      <c r="TT83" s="9"/>
      <c r="TU83" s="9"/>
      <c r="TV83" s="9"/>
      <c r="TW83" s="9"/>
      <c r="TX83" s="9"/>
      <c r="TY83" s="9"/>
      <c r="TZ83" s="9"/>
      <c r="UA83" s="9"/>
      <c r="UB83" s="9"/>
      <c r="UC83" s="9"/>
      <c r="UD83" s="9"/>
      <c r="UE83" s="9"/>
      <c r="UF83" s="9"/>
      <c r="UG83" s="9"/>
      <c r="UH83" s="9"/>
      <c r="UI83" s="9"/>
      <c r="UJ83" s="9"/>
      <c r="UK83" s="9"/>
      <c r="UL83" s="9"/>
      <c r="UM83" s="9"/>
      <c r="UN83" s="9"/>
      <c r="UO83" s="9"/>
      <c r="UP83" s="9"/>
      <c r="UQ83" s="9"/>
      <c r="UR83" s="9"/>
      <c r="US83" s="9"/>
      <c r="UT83" s="9"/>
      <c r="UU83" s="9"/>
      <c r="UV83" s="9"/>
      <c r="UW83" s="9"/>
      <c r="UX83" s="9"/>
      <c r="UY83" s="9"/>
      <c r="UZ83" s="9"/>
      <c r="VA83" s="9"/>
      <c r="VB83" s="9"/>
      <c r="VC83" s="9"/>
      <c r="VD83" s="9"/>
      <c r="VE83" s="9"/>
      <c r="VF83" s="9"/>
      <c r="VG83" s="9"/>
      <c r="VH83" s="9"/>
      <c r="VI83" s="9"/>
      <c r="VJ83" s="9"/>
      <c r="VK83" s="9"/>
      <c r="VL83" s="9"/>
      <c r="VM83" s="9"/>
      <c r="VN83" s="9"/>
      <c r="VO83" s="9"/>
      <c r="VP83" s="9"/>
      <c r="VQ83" s="9"/>
      <c r="VR83" s="9"/>
      <c r="VS83" s="9"/>
      <c r="VT83" s="9"/>
      <c r="VU83" s="9"/>
      <c r="VV83" s="9"/>
      <c r="VW83" s="9"/>
      <c r="VX83" s="9"/>
      <c r="VY83" s="9"/>
      <c r="VZ83" s="9"/>
      <c r="WA83" s="9"/>
      <c r="WB83" s="9"/>
      <c r="WC83" s="9"/>
      <c r="WD83" s="9"/>
      <c r="WE83" s="9"/>
      <c r="WF83" s="9"/>
      <c r="WG83" s="9"/>
      <c r="WH83" s="9"/>
      <c r="WI83" s="9"/>
      <c r="WJ83" s="9"/>
      <c r="WK83" s="9"/>
      <c r="WL83" s="9"/>
      <c r="WM83" s="9"/>
      <c r="WN83" s="9"/>
      <c r="WO83" s="9"/>
      <c r="WP83" s="9"/>
      <c r="WQ83" s="9"/>
      <c r="WR83" s="9"/>
      <c r="WS83" s="9"/>
      <c r="WT83" s="9"/>
      <c r="WU83" s="9"/>
      <c r="WV83" s="9"/>
      <c r="WW83" s="9"/>
      <c r="WX83" s="9"/>
      <c r="WY83" s="9"/>
      <c r="WZ83" s="9"/>
      <c r="XA83" s="9"/>
      <c r="XB83" s="9"/>
      <c r="XC83" s="9"/>
      <c r="XD83" s="9"/>
      <c r="XE83" s="9"/>
      <c r="XF83" s="9"/>
      <c r="XG83" s="9"/>
      <c r="XH83" s="9"/>
      <c r="XI83" s="9"/>
      <c r="XJ83" s="9"/>
      <c r="XK83" s="9"/>
      <c r="XL83" s="9"/>
      <c r="XM83" s="9"/>
      <c r="XN83" s="9"/>
      <c r="XO83" s="9"/>
      <c r="XP83" s="9"/>
      <c r="XQ83" s="9"/>
      <c r="XR83" s="9"/>
      <c r="XS83" s="9"/>
      <c r="XT83" s="9"/>
      <c r="XU83" s="9"/>
      <c r="XV83" s="9"/>
      <c r="XW83" s="9"/>
      <c r="XX83" s="9"/>
      <c r="XY83" s="9"/>
      <c r="XZ83" s="9"/>
      <c r="YA83" s="9"/>
      <c r="YB83" s="9"/>
      <c r="YC83" s="9"/>
      <c r="YD83" s="9"/>
      <c r="YE83" s="9"/>
      <c r="YF83" s="9"/>
      <c r="YG83" s="9"/>
      <c r="YH83" s="9"/>
      <c r="YI83" s="9"/>
      <c r="YJ83" s="9"/>
      <c r="YK83" s="9"/>
      <c r="YL83" s="9"/>
      <c r="YM83" s="9"/>
      <c r="YN83" s="9"/>
      <c r="YO83" s="9"/>
      <c r="YP83" s="9"/>
      <c r="YQ83" s="9"/>
      <c r="YR83" s="9"/>
      <c r="YS83" s="9"/>
      <c r="YT83" s="9"/>
      <c r="YU83" s="9"/>
      <c r="YV83" s="9"/>
      <c r="YW83" s="9"/>
      <c r="YX83" s="9"/>
      <c r="YY83" s="9"/>
      <c r="YZ83" s="9"/>
      <c r="ZA83" s="9"/>
      <c r="ZB83" s="9"/>
      <c r="ZC83" s="9"/>
      <c r="ZD83" s="9"/>
      <c r="ZE83" s="9"/>
      <c r="ZF83" s="9"/>
      <c r="ZG83" s="9"/>
      <c r="ZH83" s="9"/>
      <c r="ZI83" s="9"/>
      <c r="ZJ83" s="9"/>
      <c r="ZK83" s="9"/>
      <c r="ZL83" s="9"/>
      <c r="ZM83" s="9"/>
      <c r="ZN83" s="9"/>
      <c r="ZO83" s="9"/>
      <c r="ZP83" s="9"/>
      <c r="ZQ83" s="9"/>
      <c r="ZR83" s="9"/>
      <c r="ZS83" s="9"/>
      <c r="ZT83" s="9"/>
      <c r="ZU83" s="9"/>
      <c r="ZV83" s="9"/>
      <c r="ZW83" s="9"/>
      <c r="ZX83" s="9"/>
      <c r="ZY83" s="9"/>
      <c r="ZZ83" s="9"/>
      <c r="AAA83" s="9"/>
      <c r="AAB83" s="9"/>
      <c r="AAC83" s="9"/>
      <c r="AAD83" s="9"/>
      <c r="AAE83" s="9"/>
      <c r="AAF83" s="9"/>
      <c r="AAG83" s="9"/>
      <c r="AAH83" s="9"/>
      <c r="AAI83" s="9"/>
      <c r="AAJ83" s="9"/>
      <c r="AAK83" s="9"/>
      <c r="AAL83" s="9"/>
      <c r="AAM83" s="9"/>
      <c r="AAN83" s="9"/>
      <c r="AAO83" s="9"/>
      <c r="AAP83" s="9"/>
      <c r="AAQ83" s="9"/>
      <c r="AAR83" s="9"/>
      <c r="AAS83" s="9"/>
      <c r="AAT83" s="9"/>
      <c r="AAU83" s="9"/>
      <c r="AAV83" s="9"/>
      <c r="AAW83" s="9"/>
      <c r="AAX83" s="9"/>
      <c r="AAY83" s="9"/>
      <c r="AAZ83" s="9"/>
      <c r="ABA83" s="9"/>
      <c r="ABB83" s="9"/>
      <c r="ABC83" s="9"/>
      <c r="ABD83" s="9"/>
      <c r="ABE83" s="9"/>
      <c r="ABF83" s="9"/>
      <c r="ABG83" s="9"/>
      <c r="ABH83" s="9"/>
      <c r="ABI83" s="9"/>
      <c r="ABJ83" s="9"/>
      <c r="ABK83" s="9"/>
      <c r="ABL83" s="9"/>
      <c r="ABM83" s="9"/>
      <c r="ABN83" s="9"/>
      <c r="ABO83" s="9"/>
      <c r="ABP83" s="9"/>
      <c r="ABQ83" s="9"/>
      <c r="ABR83" s="9"/>
      <c r="ABS83" s="9"/>
      <c r="ABT83" s="9"/>
      <c r="ABU83" s="9"/>
      <c r="ABV83" s="9"/>
      <c r="ABW83" s="9"/>
      <c r="ABX83" s="9"/>
      <c r="ABY83" s="9"/>
      <c r="ABZ83" s="9"/>
      <c r="ACA83" s="9"/>
      <c r="ACB83" s="9"/>
      <c r="ACC83" s="9"/>
      <c r="ACD83" s="9"/>
      <c r="ACE83" s="9"/>
      <c r="ACF83" s="9"/>
      <c r="ACG83" s="9"/>
      <c r="ACH83" s="9"/>
      <c r="ACI83" s="9"/>
      <c r="ACJ83" s="9"/>
      <c r="ACK83" s="9"/>
      <c r="ACL83" s="9"/>
      <c r="ACM83" s="9"/>
      <c r="ACN83" s="9"/>
      <c r="ACO83" s="9"/>
      <c r="ACP83" s="9"/>
      <c r="ACQ83" s="9"/>
      <c r="ACR83" s="9"/>
      <c r="ACS83" s="9"/>
      <c r="ACT83" s="9"/>
      <c r="ACU83" s="9"/>
      <c r="ACV83" s="9"/>
      <c r="ACW83" s="9"/>
      <c r="ACX83" s="9"/>
      <c r="ACY83" s="9"/>
      <c r="ACZ83" s="9"/>
      <c r="ADA83" s="9"/>
      <c r="ADB83" s="9"/>
      <c r="ADC83" s="9"/>
      <c r="ADD83" s="9"/>
      <c r="ADE83" s="9"/>
      <c r="ADF83" s="9"/>
      <c r="ADG83" s="9"/>
      <c r="ADH83" s="9"/>
      <c r="ADI83" s="9"/>
      <c r="ADJ83" s="9"/>
      <c r="ADK83" s="9"/>
      <c r="ADL83" s="9"/>
      <c r="ADM83" s="9"/>
      <c r="ADN83" s="9"/>
      <c r="ADO83" s="9"/>
      <c r="ADP83" s="9"/>
      <c r="ADQ83" s="9"/>
      <c r="ADR83" s="9"/>
      <c r="ADS83" s="9"/>
      <c r="ADT83" s="9"/>
      <c r="ADU83" s="9"/>
      <c r="ADV83" s="9"/>
    </row>
    <row r="84" spans="1:802 16383:16383" s="10" customFormat="1">
      <c r="A84" s="9"/>
      <c r="B84" s="49" t="s">
        <v>75</v>
      </c>
      <c r="C84" s="75">
        <f t="shared" ref="C84:K84" si="3">C78/C86</f>
        <v>1105.0062285113522</v>
      </c>
      <c r="D84" s="81">
        <f t="shared" si="3"/>
        <v>1060.132017477119</v>
      </c>
      <c r="E84" s="82">
        <f t="shared" si="3"/>
        <v>1880.3720613241544</v>
      </c>
      <c r="F84" s="75">
        <f t="shared" si="3"/>
        <v>1080.0154903318282</v>
      </c>
      <c r="G84" s="81">
        <f t="shared" si="3"/>
        <v>1033.4989899137481</v>
      </c>
      <c r="H84" s="82">
        <f t="shared" si="3"/>
        <v>1881.861499184409</v>
      </c>
      <c r="I84" s="75">
        <f t="shared" si="3"/>
        <v>1035.5284960829911</v>
      </c>
      <c r="J84" s="81">
        <f t="shared" si="3"/>
        <v>993.50132127772895</v>
      </c>
      <c r="K84" s="82">
        <f t="shared" si="3"/>
        <v>1710.7917183298161</v>
      </c>
      <c r="L84" s="75">
        <f t="shared" ref="L84:N84" si="4">L78/L86</f>
        <v>1020.4900377758645</v>
      </c>
      <c r="M84" s="81">
        <f t="shared" si="4"/>
        <v>974.0193902215093</v>
      </c>
      <c r="N84" s="82">
        <f t="shared" si="4"/>
        <v>1804.7229046630507</v>
      </c>
      <c r="O84" s="75">
        <f t="shared" ref="O84:Q84" si="5">O78/O86</f>
        <v>968.17069570412275</v>
      </c>
      <c r="P84" s="81">
        <f t="shared" si="5"/>
        <v>943.51375848134182</v>
      </c>
      <c r="Q84" s="82">
        <f t="shared" si="5"/>
        <v>1523.917287017231</v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</row>
    <row r="85" spans="1:802 16383:16383" s="10" customFormat="1">
      <c r="A85" s="9"/>
      <c r="B85" s="20"/>
      <c r="C85" s="15"/>
      <c r="D85" s="70"/>
      <c r="E85" s="16"/>
      <c r="F85" s="15"/>
      <c r="G85" s="70"/>
      <c r="H85" s="16"/>
      <c r="I85" s="15"/>
      <c r="J85" s="70"/>
      <c r="K85" s="16"/>
      <c r="L85" s="15"/>
      <c r="M85" s="70"/>
      <c r="N85" s="16"/>
      <c r="O85" s="15"/>
      <c r="P85" s="70"/>
      <c r="Q85" s="16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  <c r="UE85" s="9"/>
      <c r="UF85" s="9"/>
      <c r="UG85" s="9"/>
      <c r="UH85" s="9"/>
      <c r="UI85" s="9"/>
      <c r="UJ85" s="9"/>
      <c r="UK85" s="9"/>
      <c r="UL85" s="9"/>
      <c r="UM85" s="9"/>
      <c r="UN85" s="9"/>
      <c r="UO85" s="9"/>
      <c r="UP85" s="9"/>
      <c r="UQ85" s="9"/>
      <c r="UR85" s="9"/>
      <c r="US85" s="9"/>
      <c r="UT85" s="9"/>
      <c r="UU85" s="9"/>
      <c r="UV85" s="9"/>
      <c r="UW85" s="9"/>
      <c r="UX85" s="9"/>
      <c r="UY85" s="9"/>
      <c r="UZ85" s="9"/>
      <c r="VA85" s="9"/>
      <c r="VB85" s="9"/>
      <c r="VC85" s="9"/>
      <c r="VD85" s="9"/>
      <c r="VE85" s="9"/>
      <c r="VF85" s="9"/>
      <c r="VG85" s="9"/>
      <c r="VH85" s="9"/>
      <c r="VI85" s="9"/>
      <c r="VJ85" s="9"/>
      <c r="VK85" s="9"/>
      <c r="VL85" s="9"/>
      <c r="VM85" s="9"/>
      <c r="VN85" s="9"/>
      <c r="VO85" s="9"/>
      <c r="VP85" s="9"/>
      <c r="VQ85" s="9"/>
      <c r="VR85" s="9"/>
      <c r="VS85" s="9"/>
      <c r="VT85" s="9"/>
      <c r="VU85" s="9"/>
      <c r="VV85" s="9"/>
      <c r="VW85" s="9"/>
      <c r="VX85" s="9"/>
      <c r="VY85" s="9"/>
      <c r="VZ85" s="9"/>
      <c r="WA85" s="9"/>
      <c r="WB85" s="9"/>
      <c r="WC85" s="9"/>
      <c r="WD85" s="9"/>
      <c r="WE85" s="9"/>
      <c r="WF85" s="9"/>
      <c r="WG85" s="9"/>
      <c r="WH85" s="9"/>
      <c r="WI85" s="9"/>
      <c r="WJ85" s="9"/>
      <c r="WK85" s="9"/>
      <c r="WL85" s="9"/>
      <c r="WM85" s="9"/>
      <c r="WN85" s="9"/>
      <c r="WO85" s="9"/>
      <c r="WP85" s="9"/>
      <c r="WQ85" s="9"/>
      <c r="WR85" s="9"/>
      <c r="WS85" s="9"/>
      <c r="WT85" s="9"/>
      <c r="WU85" s="9"/>
      <c r="WV85" s="9"/>
      <c r="WW85" s="9"/>
      <c r="WX85" s="9"/>
      <c r="WY85" s="9"/>
      <c r="WZ85" s="9"/>
      <c r="XA85" s="9"/>
      <c r="XB85" s="9"/>
      <c r="XC85" s="9"/>
      <c r="XD85" s="9"/>
      <c r="XE85" s="9"/>
      <c r="XF85" s="9"/>
      <c r="XG85" s="9"/>
      <c r="XH85" s="9"/>
      <c r="XI85" s="9"/>
      <c r="XJ85" s="9"/>
      <c r="XK85" s="9"/>
      <c r="XL85" s="9"/>
      <c r="XM85" s="9"/>
      <c r="XN85" s="9"/>
      <c r="XO85" s="9"/>
      <c r="XP85" s="9"/>
      <c r="XQ85" s="9"/>
      <c r="XR85" s="9"/>
      <c r="XS85" s="9"/>
      <c r="XT85" s="9"/>
      <c r="XU85" s="9"/>
      <c r="XV85" s="9"/>
      <c r="XW85" s="9"/>
      <c r="XX85" s="9"/>
      <c r="XY85" s="9"/>
      <c r="XZ85" s="9"/>
      <c r="YA85" s="9"/>
      <c r="YB85" s="9"/>
      <c r="YC85" s="9"/>
      <c r="YD85" s="9"/>
      <c r="YE85" s="9"/>
      <c r="YF85" s="9"/>
      <c r="YG85" s="9"/>
      <c r="YH85" s="9"/>
      <c r="YI85" s="9"/>
      <c r="YJ85" s="9"/>
      <c r="YK85" s="9"/>
      <c r="YL85" s="9"/>
      <c r="YM85" s="9"/>
      <c r="YN85" s="9"/>
      <c r="YO85" s="9"/>
      <c r="YP85" s="9"/>
      <c r="YQ85" s="9"/>
      <c r="YR85" s="9"/>
      <c r="YS85" s="9"/>
      <c r="YT85" s="9"/>
      <c r="YU85" s="9"/>
      <c r="YV85" s="9"/>
      <c r="YW85" s="9"/>
      <c r="YX85" s="9"/>
      <c r="YY85" s="9"/>
      <c r="YZ85" s="9"/>
      <c r="ZA85" s="9"/>
      <c r="ZB85" s="9"/>
      <c r="ZC85" s="9"/>
      <c r="ZD85" s="9"/>
      <c r="ZE85" s="9"/>
      <c r="ZF85" s="9"/>
      <c r="ZG85" s="9"/>
      <c r="ZH85" s="9"/>
      <c r="ZI85" s="9"/>
      <c r="ZJ85" s="9"/>
      <c r="ZK85" s="9"/>
      <c r="ZL85" s="9"/>
      <c r="ZM85" s="9"/>
      <c r="ZN85" s="9"/>
      <c r="ZO85" s="9"/>
      <c r="ZP85" s="9"/>
      <c r="ZQ85" s="9"/>
      <c r="ZR85" s="9"/>
      <c r="ZS85" s="9"/>
      <c r="ZT85" s="9"/>
      <c r="ZU85" s="9"/>
      <c r="ZV85" s="9"/>
      <c r="ZW85" s="9"/>
      <c r="ZX85" s="9"/>
      <c r="ZY85" s="9"/>
      <c r="ZZ85" s="9"/>
      <c r="AAA85" s="9"/>
      <c r="AAB85" s="9"/>
      <c r="AAC85" s="9"/>
      <c r="AAD85" s="9"/>
      <c r="AAE85" s="9"/>
      <c r="AAF85" s="9"/>
      <c r="AAG85" s="9"/>
      <c r="AAH85" s="9"/>
      <c r="AAI85" s="9"/>
      <c r="AAJ85" s="9"/>
      <c r="AAK85" s="9"/>
      <c r="AAL85" s="9"/>
      <c r="AAM85" s="9"/>
      <c r="AAN85" s="9"/>
      <c r="AAO85" s="9"/>
      <c r="AAP85" s="9"/>
      <c r="AAQ85" s="9"/>
      <c r="AAR85" s="9"/>
      <c r="AAS85" s="9"/>
      <c r="AAT85" s="9"/>
      <c r="AAU85" s="9"/>
      <c r="AAV85" s="9"/>
      <c r="AAW85" s="9"/>
      <c r="AAX85" s="9"/>
      <c r="AAY85" s="9"/>
      <c r="AAZ85" s="9"/>
      <c r="ABA85" s="9"/>
      <c r="ABB85" s="9"/>
      <c r="ABC85" s="9"/>
      <c r="ABD85" s="9"/>
      <c r="ABE85" s="9"/>
      <c r="ABF85" s="9"/>
      <c r="ABG85" s="9"/>
      <c r="ABH85" s="9"/>
      <c r="ABI85" s="9"/>
      <c r="ABJ85" s="9"/>
      <c r="ABK85" s="9"/>
      <c r="ABL85" s="9"/>
      <c r="ABM85" s="9"/>
      <c r="ABN85" s="9"/>
      <c r="ABO85" s="9"/>
      <c r="ABP85" s="9"/>
      <c r="ABQ85" s="9"/>
      <c r="ABR85" s="9"/>
      <c r="ABS85" s="9"/>
      <c r="ABT85" s="9"/>
      <c r="ABU85" s="9"/>
      <c r="ABV85" s="9"/>
      <c r="ABW85" s="9"/>
      <c r="ABX85" s="9"/>
      <c r="ABY85" s="9"/>
      <c r="ABZ85" s="9"/>
      <c r="ACA85" s="9"/>
      <c r="ACB85" s="9"/>
      <c r="ACC85" s="9"/>
      <c r="ACD85" s="9"/>
      <c r="ACE85" s="9"/>
      <c r="ACF85" s="9"/>
      <c r="ACG85" s="9"/>
      <c r="ACH85" s="9"/>
      <c r="ACI85" s="9"/>
      <c r="ACJ85" s="9"/>
      <c r="ACK85" s="9"/>
      <c r="ACL85" s="9"/>
      <c r="ACM85" s="9"/>
      <c r="ACN85" s="9"/>
      <c r="ACO85" s="9"/>
      <c r="ACP85" s="9"/>
      <c r="ACQ85" s="9"/>
      <c r="ACR85" s="9"/>
      <c r="ACS85" s="9"/>
      <c r="ACT85" s="9"/>
      <c r="ACU85" s="9"/>
      <c r="ACV85" s="9"/>
      <c r="ACW85" s="9"/>
      <c r="ACX85" s="9"/>
      <c r="ACY85" s="9"/>
      <c r="ACZ85" s="9"/>
      <c r="ADA85" s="9"/>
      <c r="ADB85" s="9"/>
      <c r="ADC85" s="9"/>
      <c r="ADD85" s="9"/>
      <c r="ADE85" s="9"/>
      <c r="ADF85" s="9"/>
      <c r="ADG85" s="9"/>
      <c r="ADH85" s="9"/>
      <c r="ADI85" s="9"/>
      <c r="ADJ85" s="9"/>
      <c r="ADK85" s="9"/>
      <c r="ADL85" s="9"/>
      <c r="ADM85" s="9"/>
      <c r="ADN85" s="9"/>
      <c r="ADO85" s="9"/>
      <c r="ADP85" s="9"/>
      <c r="ADQ85" s="9"/>
      <c r="ADR85" s="9"/>
      <c r="ADS85" s="9"/>
      <c r="ADT85" s="9"/>
      <c r="ADU85" s="9"/>
      <c r="ADV85" s="9"/>
    </row>
    <row r="86" spans="1:802 16383:16383" s="10" customFormat="1" ht="24.75" customHeight="1">
      <c r="A86" s="9"/>
      <c r="B86" s="19" t="s">
        <v>84</v>
      </c>
      <c r="C86" s="14">
        <v>40632966</v>
      </c>
      <c r="D86" s="66">
        <v>38409992</v>
      </c>
      <c r="E86" s="64">
        <v>2222974</v>
      </c>
      <c r="F86" s="14">
        <v>48770544</v>
      </c>
      <c r="G86" s="66">
        <v>46096410</v>
      </c>
      <c r="H86" s="64">
        <v>2674134</v>
      </c>
      <c r="I86" s="14">
        <v>59791923</v>
      </c>
      <c r="J86" s="66">
        <v>56288620</v>
      </c>
      <c r="K86" s="64">
        <v>3503303</v>
      </c>
      <c r="L86" s="14">
        <v>71600479</v>
      </c>
      <c r="M86" s="66">
        <v>67595054</v>
      </c>
      <c r="N86" s="64">
        <v>4005425</v>
      </c>
      <c r="O86" s="14">
        <v>84216491</v>
      </c>
      <c r="P86" s="66">
        <v>80638772</v>
      </c>
      <c r="Q86" s="64">
        <v>3577719</v>
      </c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  <c r="IW86" s="9"/>
      <c r="IX86" s="9"/>
      <c r="IY86" s="9"/>
      <c r="IZ86" s="9"/>
      <c r="JA86" s="9"/>
      <c r="JB86" s="9"/>
      <c r="JC86" s="9"/>
      <c r="JD86" s="9"/>
      <c r="JE86" s="9"/>
      <c r="JF86" s="9"/>
      <c r="JG86" s="9"/>
      <c r="JH86" s="9"/>
      <c r="JI86" s="9"/>
      <c r="JJ86" s="9"/>
      <c r="JK86" s="9"/>
      <c r="JL86" s="9"/>
      <c r="JM86" s="9"/>
      <c r="JN86" s="9"/>
      <c r="JO86" s="9"/>
      <c r="JP86" s="9"/>
      <c r="JQ86" s="9"/>
      <c r="JR86" s="9"/>
      <c r="JS86" s="9"/>
      <c r="JT86" s="9"/>
      <c r="JU86" s="9"/>
      <c r="JV86" s="9"/>
      <c r="JW86" s="9"/>
      <c r="JX86" s="9"/>
      <c r="JY86" s="9"/>
      <c r="JZ86" s="9"/>
      <c r="KA86" s="9"/>
      <c r="KB86" s="9"/>
      <c r="KC86" s="9"/>
      <c r="KD86" s="9"/>
      <c r="KE86" s="9"/>
      <c r="KF86" s="9"/>
      <c r="KG86" s="9"/>
      <c r="KH86" s="9"/>
      <c r="KI86" s="9"/>
      <c r="KJ86" s="9"/>
      <c r="KK86" s="9"/>
      <c r="KL86" s="9"/>
      <c r="KM86" s="9"/>
      <c r="KN86" s="9"/>
      <c r="KO86" s="9"/>
      <c r="KP86" s="9"/>
      <c r="KQ86" s="9"/>
      <c r="KR86" s="9"/>
      <c r="KS86" s="9"/>
      <c r="KT86" s="9"/>
      <c r="KU86" s="9"/>
      <c r="KV86" s="9"/>
      <c r="KW86" s="9"/>
      <c r="KX86" s="9"/>
      <c r="KY86" s="9"/>
      <c r="KZ86" s="9"/>
      <c r="LA86" s="9"/>
      <c r="LB86" s="9"/>
      <c r="LC86" s="9"/>
      <c r="LD86" s="9"/>
      <c r="LE86" s="9"/>
      <c r="LF86" s="9"/>
      <c r="LG86" s="9"/>
      <c r="LH86" s="9"/>
      <c r="LI86" s="9"/>
      <c r="LJ86" s="9"/>
      <c r="LK86" s="9"/>
      <c r="LL86" s="9"/>
      <c r="LM86" s="9"/>
      <c r="LN86" s="9"/>
      <c r="LO86" s="9"/>
      <c r="LP86" s="9"/>
      <c r="LQ86" s="9"/>
      <c r="LR86" s="9"/>
      <c r="LS86" s="9"/>
      <c r="LT86" s="9"/>
      <c r="LU86" s="9"/>
      <c r="LV86" s="9"/>
      <c r="LW86" s="9"/>
      <c r="LX86" s="9"/>
      <c r="LY86" s="9"/>
      <c r="LZ86" s="9"/>
      <c r="MA86" s="9"/>
      <c r="MB86" s="9"/>
      <c r="MC86" s="9"/>
      <c r="MD86" s="9"/>
      <c r="ME86" s="9"/>
      <c r="MF86" s="9"/>
      <c r="MG86" s="9"/>
      <c r="MH86" s="9"/>
      <c r="MI86" s="9"/>
      <c r="MJ86" s="9"/>
      <c r="MK86" s="9"/>
      <c r="ML86" s="9"/>
      <c r="MM86" s="9"/>
      <c r="MN86" s="9"/>
      <c r="MO86" s="9"/>
      <c r="MP86" s="9"/>
      <c r="MQ86" s="9"/>
      <c r="MR86" s="9"/>
      <c r="MS86" s="9"/>
      <c r="MT86" s="9"/>
      <c r="MU86" s="9"/>
      <c r="MV86" s="9"/>
      <c r="MW86" s="9"/>
      <c r="MX86" s="9"/>
      <c r="MY86" s="9"/>
      <c r="MZ86" s="9"/>
      <c r="NA86" s="9"/>
      <c r="NB86" s="9"/>
      <c r="NC86" s="9"/>
      <c r="ND86" s="9"/>
      <c r="NE86" s="9"/>
      <c r="NF86" s="9"/>
      <c r="NG86" s="9"/>
      <c r="NH86" s="9"/>
      <c r="NI86" s="9"/>
      <c r="NJ86" s="9"/>
      <c r="NK86" s="9"/>
      <c r="NL86" s="9"/>
      <c r="NM86" s="9"/>
      <c r="NN86" s="9"/>
      <c r="NO86" s="9"/>
      <c r="NP86" s="9"/>
      <c r="NQ86" s="9"/>
      <c r="NR86" s="9"/>
      <c r="NS86" s="9"/>
      <c r="NT86" s="9"/>
      <c r="NU86" s="9"/>
      <c r="NV86" s="9"/>
      <c r="NW86" s="9"/>
      <c r="NX86" s="9"/>
      <c r="NY86" s="9"/>
      <c r="NZ86" s="9"/>
      <c r="OA86" s="9"/>
      <c r="OB86" s="9"/>
      <c r="OC86" s="9"/>
      <c r="OD86" s="9"/>
      <c r="OE86" s="9"/>
      <c r="OF86" s="9"/>
      <c r="OG86" s="9"/>
      <c r="OH86" s="9"/>
      <c r="OI86" s="9"/>
      <c r="OJ86" s="9"/>
      <c r="OK86" s="9"/>
      <c r="OL86" s="9"/>
      <c r="OM86" s="9"/>
      <c r="ON86" s="9"/>
      <c r="OO86" s="9"/>
      <c r="OP86" s="9"/>
      <c r="OQ86" s="9"/>
      <c r="OR86" s="9"/>
      <c r="OS86" s="9"/>
      <c r="OT86" s="9"/>
      <c r="OU86" s="9"/>
      <c r="OV86" s="9"/>
      <c r="OW86" s="9"/>
      <c r="OX86" s="9"/>
      <c r="OY86" s="9"/>
      <c r="OZ86" s="9"/>
      <c r="PA86" s="9"/>
      <c r="PB86" s="9"/>
      <c r="PC86" s="9"/>
      <c r="PD86" s="9"/>
      <c r="PE86" s="9"/>
      <c r="PF86" s="9"/>
      <c r="PG86" s="9"/>
      <c r="PH86" s="9"/>
      <c r="PI86" s="9"/>
      <c r="PJ86" s="9"/>
      <c r="PK86" s="9"/>
      <c r="PL86" s="9"/>
      <c r="PM86" s="9"/>
      <c r="PN86" s="9"/>
      <c r="PO86" s="9"/>
      <c r="PP86" s="9"/>
      <c r="PQ86" s="9"/>
      <c r="PR86" s="9"/>
      <c r="PS86" s="9"/>
      <c r="PT86" s="9"/>
      <c r="PU86" s="9"/>
      <c r="PV86" s="9"/>
      <c r="PW86" s="9"/>
      <c r="PX86" s="9"/>
      <c r="PY86" s="9"/>
      <c r="PZ86" s="9"/>
      <c r="QA86" s="9"/>
      <c r="QB86" s="9"/>
      <c r="QC86" s="9"/>
      <c r="QD86" s="9"/>
      <c r="QE86" s="9"/>
      <c r="QF86" s="9"/>
      <c r="QG86" s="9"/>
      <c r="QH86" s="9"/>
      <c r="QI86" s="9"/>
      <c r="QJ86" s="9"/>
      <c r="QK86" s="9"/>
      <c r="QL86" s="9"/>
      <c r="QM86" s="9"/>
      <c r="QN86" s="9"/>
      <c r="QO86" s="9"/>
      <c r="QP86" s="9"/>
      <c r="QQ86" s="9"/>
      <c r="QR86" s="9"/>
      <c r="QS86" s="9"/>
      <c r="QT86" s="9"/>
      <c r="QU86" s="9"/>
      <c r="QV86" s="9"/>
      <c r="QW86" s="9"/>
      <c r="QX86" s="9"/>
      <c r="QY86" s="9"/>
      <c r="QZ86" s="9"/>
      <c r="RA86" s="9"/>
      <c r="RB86" s="9"/>
      <c r="RC86" s="9"/>
      <c r="RD86" s="9"/>
      <c r="RE86" s="9"/>
      <c r="RF86" s="9"/>
      <c r="RG86" s="9"/>
      <c r="RH86" s="9"/>
      <c r="RI86" s="9"/>
      <c r="RJ86" s="9"/>
      <c r="RK86" s="9"/>
      <c r="RL86" s="9"/>
      <c r="RM86" s="9"/>
      <c r="RN86" s="9"/>
      <c r="RO86" s="9"/>
      <c r="RP86" s="9"/>
      <c r="RQ86" s="9"/>
      <c r="RR86" s="9"/>
      <c r="RS86" s="9"/>
      <c r="RT86" s="9"/>
      <c r="RU86" s="9"/>
      <c r="RV86" s="9"/>
      <c r="RW86" s="9"/>
      <c r="RX86" s="9"/>
      <c r="RY86" s="9"/>
      <c r="RZ86" s="9"/>
      <c r="SA86" s="9"/>
      <c r="SB86" s="9"/>
      <c r="SC86" s="9"/>
      <c r="SD86" s="9"/>
      <c r="SE86" s="9"/>
      <c r="SF86" s="9"/>
      <c r="SG86" s="9"/>
      <c r="SH86" s="9"/>
      <c r="SI86" s="9"/>
      <c r="SJ86" s="9"/>
      <c r="SK86" s="9"/>
      <c r="SL86" s="9"/>
      <c r="SM86" s="9"/>
      <c r="SN86" s="9"/>
      <c r="SO86" s="9"/>
      <c r="SP86" s="9"/>
      <c r="SQ86" s="9"/>
      <c r="SR86" s="9"/>
      <c r="SS86" s="9"/>
      <c r="ST86" s="9"/>
      <c r="SU86" s="9"/>
      <c r="SV86" s="9"/>
      <c r="SW86" s="9"/>
      <c r="SX86" s="9"/>
      <c r="SY86" s="9"/>
      <c r="SZ86" s="9"/>
      <c r="TA86" s="9"/>
      <c r="TB86" s="9"/>
      <c r="TC86" s="9"/>
      <c r="TD86" s="9"/>
      <c r="TE86" s="9"/>
      <c r="TF86" s="9"/>
      <c r="TG86" s="9"/>
      <c r="TH86" s="9"/>
      <c r="TI86" s="9"/>
      <c r="TJ86" s="9"/>
      <c r="TK86" s="9"/>
      <c r="TL86" s="9"/>
      <c r="TM86" s="9"/>
      <c r="TN86" s="9"/>
      <c r="TO86" s="9"/>
      <c r="TP86" s="9"/>
      <c r="TQ86" s="9"/>
      <c r="TR86" s="9"/>
      <c r="TS86" s="9"/>
      <c r="TT86" s="9"/>
      <c r="TU86" s="9"/>
      <c r="TV86" s="9"/>
      <c r="TW86" s="9"/>
      <c r="TX86" s="9"/>
      <c r="TY86" s="9"/>
      <c r="TZ86" s="9"/>
      <c r="UA86" s="9"/>
      <c r="UB86" s="9"/>
      <c r="UC86" s="9"/>
      <c r="UD86" s="9"/>
      <c r="UE86" s="9"/>
      <c r="UF86" s="9"/>
      <c r="UG86" s="9"/>
      <c r="UH86" s="9"/>
      <c r="UI86" s="9"/>
      <c r="UJ86" s="9"/>
      <c r="UK86" s="9"/>
      <c r="UL86" s="9"/>
      <c r="UM86" s="9"/>
      <c r="UN86" s="9"/>
      <c r="UO86" s="9"/>
      <c r="UP86" s="9"/>
      <c r="UQ86" s="9"/>
      <c r="UR86" s="9"/>
      <c r="US86" s="9"/>
      <c r="UT86" s="9"/>
      <c r="UU86" s="9"/>
      <c r="UV86" s="9"/>
      <c r="UW86" s="9"/>
      <c r="UX86" s="9"/>
      <c r="UY86" s="9"/>
      <c r="UZ86" s="9"/>
      <c r="VA86" s="9"/>
      <c r="VB86" s="9"/>
      <c r="VC86" s="9"/>
      <c r="VD86" s="9"/>
      <c r="VE86" s="9"/>
      <c r="VF86" s="9"/>
      <c r="VG86" s="9"/>
      <c r="VH86" s="9"/>
      <c r="VI86" s="9"/>
      <c r="VJ86" s="9"/>
      <c r="VK86" s="9"/>
      <c r="VL86" s="9"/>
      <c r="VM86" s="9"/>
      <c r="VN86" s="9"/>
      <c r="VO86" s="9"/>
      <c r="VP86" s="9"/>
      <c r="VQ86" s="9"/>
      <c r="VR86" s="9"/>
      <c r="VS86" s="9"/>
      <c r="VT86" s="9"/>
      <c r="VU86" s="9"/>
      <c r="VV86" s="9"/>
      <c r="VW86" s="9"/>
      <c r="VX86" s="9"/>
      <c r="VY86" s="9"/>
      <c r="VZ86" s="9"/>
      <c r="WA86" s="9"/>
      <c r="WB86" s="9"/>
      <c r="WC86" s="9"/>
      <c r="WD86" s="9"/>
      <c r="WE86" s="9"/>
      <c r="WF86" s="9"/>
      <c r="WG86" s="9"/>
      <c r="WH86" s="9"/>
      <c r="WI86" s="9"/>
      <c r="WJ86" s="9"/>
      <c r="WK86" s="9"/>
      <c r="WL86" s="9"/>
      <c r="WM86" s="9"/>
      <c r="WN86" s="9"/>
      <c r="WO86" s="9"/>
      <c r="WP86" s="9"/>
      <c r="WQ86" s="9"/>
      <c r="WR86" s="9"/>
      <c r="WS86" s="9"/>
      <c r="WT86" s="9"/>
      <c r="WU86" s="9"/>
      <c r="WV86" s="9"/>
      <c r="WW86" s="9"/>
      <c r="WX86" s="9"/>
      <c r="WY86" s="9"/>
      <c r="WZ86" s="9"/>
      <c r="XA86" s="9"/>
      <c r="XB86" s="9"/>
      <c r="XC86" s="9"/>
      <c r="XD86" s="9"/>
      <c r="XE86" s="9"/>
      <c r="XF86" s="9"/>
      <c r="XG86" s="9"/>
      <c r="XH86" s="9"/>
      <c r="XI86" s="9"/>
      <c r="XJ86" s="9"/>
      <c r="XK86" s="9"/>
      <c r="XL86" s="9"/>
      <c r="XM86" s="9"/>
      <c r="XN86" s="9"/>
      <c r="XO86" s="9"/>
      <c r="XP86" s="9"/>
      <c r="XQ86" s="9"/>
      <c r="XR86" s="9"/>
      <c r="XS86" s="9"/>
      <c r="XT86" s="9"/>
      <c r="XU86" s="9"/>
      <c r="XV86" s="9"/>
      <c r="XW86" s="9"/>
      <c r="XX86" s="9"/>
      <c r="XY86" s="9"/>
      <c r="XZ86" s="9"/>
      <c r="YA86" s="9"/>
      <c r="YB86" s="9"/>
      <c r="YC86" s="9"/>
      <c r="YD86" s="9"/>
      <c r="YE86" s="9"/>
      <c r="YF86" s="9"/>
      <c r="YG86" s="9"/>
      <c r="YH86" s="9"/>
      <c r="YI86" s="9"/>
      <c r="YJ86" s="9"/>
      <c r="YK86" s="9"/>
      <c r="YL86" s="9"/>
      <c r="YM86" s="9"/>
      <c r="YN86" s="9"/>
      <c r="YO86" s="9"/>
      <c r="YP86" s="9"/>
      <c r="YQ86" s="9"/>
      <c r="YR86" s="9"/>
      <c r="YS86" s="9"/>
      <c r="YT86" s="9"/>
      <c r="YU86" s="9"/>
      <c r="YV86" s="9"/>
      <c r="YW86" s="9"/>
      <c r="YX86" s="9"/>
      <c r="YY86" s="9"/>
      <c r="YZ86" s="9"/>
      <c r="ZA86" s="9"/>
      <c r="ZB86" s="9"/>
      <c r="ZC86" s="9"/>
      <c r="ZD86" s="9"/>
      <c r="ZE86" s="9"/>
      <c r="ZF86" s="9"/>
      <c r="ZG86" s="9"/>
      <c r="ZH86" s="9"/>
      <c r="ZI86" s="9"/>
      <c r="ZJ86" s="9"/>
      <c r="ZK86" s="9"/>
      <c r="ZL86" s="9"/>
      <c r="ZM86" s="9"/>
      <c r="ZN86" s="9"/>
      <c r="ZO86" s="9"/>
      <c r="ZP86" s="9"/>
      <c r="ZQ86" s="9"/>
      <c r="ZR86" s="9"/>
      <c r="ZS86" s="9"/>
      <c r="ZT86" s="9"/>
      <c r="ZU86" s="9"/>
      <c r="ZV86" s="9"/>
      <c r="ZW86" s="9"/>
      <c r="ZX86" s="9"/>
      <c r="ZY86" s="9"/>
      <c r="ZZ86" s="9"/>
      <c r="AAA86" s="9"/>
      <c r="AAB86" s="9"/>
      <c r="AAC86" s="9"/>
      <c r="AAD86" s="9"/>
      <c r="AAE86" s="9"/>
      <c r="AAF86" s="9"/>
      <c r="AAG86" s="9"/>
      <c r="AAH86" s="9"/>
      <c r="AAI86" s="9"/>
      <c r="AAJ86" s="9"/>
      <c r="AAK86" s="9"/>
      <c r="AAL86" s="9"/>
      <c r="AAM86" s="9"/>
      <c r="AAN86" s="9"/>
      <c r="AAO86" s="9"/>
      <c r="AAP86" s="9"/>
      <c r="AAQ86" s="9"/>
      <c r="AAR86" s="9"/>
      <c r="AAS86" s="9"/>
      <c r="AAT86" s="9"/>
      <c r="AAU86" s="9"/>
      <c r="AAV86" s="9"/>
      <c r="AAW86" s="9"/>
      <c r="AAX86" s="9"/>
      <c r="AAY86" s="9"/>
      <c r="AAZ86" s="9"/>
      <c r="ABA86" s="9"/>
      <c r="ABB86" s="9"/>
      <c r="ABC86" s="9"/>
      <c r="ABD86" s="9"/>
      <c r="ABE86" s="9"/>
      <c r="ABF86" s="9"/>
      <c r="ABG86" s="9"/>
      <c r="ABH86" s="9"/>
      <c r="ABI86" s="9"/>
      <c r="ABJ86" s="9"/>
      <c r="ABK86" s="9"/>
      <c r="ABL86" s="9"/>
      <c r="ABM86" s="9"/>
      <c r="ABN86" s="9"/>
      <c r="ABO86" s="9"/>
      <c r="ABP86" s="9"/>
      <c r="ABQ86" s="9"/>
      <c r="ABR86" s="9"/>
      <c r="ABS86" s="9"/>
      <c r="ABT86" s="9"/>
      <c r="ABU86" s="9"/>
      <c r="ABV86" s="9"/>
      <c r="ABW86" s="9"/>
      <c r="ABX86" s="9"/>
      <c r="ABY86" s="9"/>
      <c r="ABZ86" s="9"/>
      <c r="ACA86" s="9"/>
      <c r="ACB86" s="9"/>
      <c r="ACC86" s="9"/>
      <c r="ACD86" s="9"/>
      <c r="ACE86" s="9"/>
      <c r="ACF86" s="9"/>
      <c r="ACG86" s="9"/>
      <c r="ACH86" s="9"/>
      <c r="ACI86" s="9"/>
      <c r="ACJ86" s="9"/>
      <c r="ACK86" s="9"/>
      <c r="ACL86" s="9"/>
      <c r="ACM86" s="9"/>
      <c r="ACN86" s="9"/>
      <c r="ACO86" s="9"/>
      <c r="ACP86" s="9"/>
      <c r="ACQ86" s="9"/>
      <c r="ACR86" s="9"/>
      <c r="ACS86" s="9"/>
      <c r="ACT86" s="9"/>
      <c r="ACU86" s="9"/>
      <c r="ACV86" s="9"/>
      <c r="ACW86" s="9"/>
      <c r="ACX86" s="9"/>
      <c r="ACY86" s="9"/>
      <c r="ACZ86" s="9"/>
      <c r="ADA86" s="9"/>
      <c r="ADB86" s="9"/>
      <c r="ADC86" s="9"/>
      <c r="ADD86" s="9"/>
      <c r="ADE86" s="9"/>
      <c r="ADF86" s="9"/>
      <c r="ADG86" s="9"/>
      <c r="ADH86" s="9"/>
      <c r="ADI86" s="9"/>
      <c r="ADJ86" s="9"/>
      <c r="ADK86" s="9"/>
      <c r="ADL86" s="9"/>
      <c r="ADM86" s="9"/>
      <c r="ADN86" s="9"/>
      <c r="ADO86" s="9"/>
      <c r="ADP86" s="9"/>
      <c r="ADQ86" s="9"/>
      <c r="ADR86" s="9"/>
      <c r="ADS86" s="9"/>
      <c r="ADT86" s="9"/>
      <c r="ADU86" s="9"/>
      <c r="ADV86" s="9"/>
    </row>
    <row r="87" spans="1:802 16383:16383" s="10" customFormat="1">
      <c r="A87" s="9"/>
      <c r="B87" s="38" t="s">
        <v>39</v>
      </c>
      <c r="C87" s="15">
        <v>31468443</v>
      </c>
      <c r="D87" s="67">
        <v>30163643</v>
      </c>
      <c r="E87" s="60">
        <v>1304800</v>
      </c>
      <c r="F87" s="15">
        <v>38951557</v>
      </c>
      <c r="G87" s="67">
        <v>37238563</v>
      </c>
      <c r="H87" s="60">
        <v>1712994</v>
      </c>
      <c r="I87" s="15">
        <v>48950802</v>
      </c>
      <c r="J87" s="67">
        <v>46597054</v>
      </c>
      <c r="K87" s="60">
        <v>2353748</v>
      </c>
      <c r="L87" s="15">
        <v>60142412</v>
      </c>
      <c r="M87" s="67">
        <v>57349068</v>
      </c>
      <c r="N87" s="60">
        <v>2793344</v>
      </c>
      <c r="O87" s="15">
        <v>75397129</v>
      </c>
      <c r="P87" s="67">
        <v>72861646</v>
      </c>
      <c r="Q87" s="60">
        <v>2535483</v>
      </c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</row>
    <row r="88" spans="1:802 16383:16383" s="10" customFormat="1">
      <c r="A88" s="9"/>
      <c r="B88" s="38" t="s">
        <v>40</v>
      </c>
      <c r="C88" s="15">
        <v>9164523</v>
      </c>
      <c r="D88" s="67">
        <v>8246349</v>
      </c>
      <c r="E88" s="60">
        <v>918174</v>
      </c>
      <c r="F88" s="15">
        <v>9818987</v>
      </c>
      <c r="G88" s="67">
        <v>8857847</v>
      </c>
      <c r="H88" s="60">
        <v>961140</v>
      </c>
      <c r="I88" s="15">
        <v>10841121</v>
      </c>
      <c r="J88" s="67">
        <v>9691566</v>
      </c>
      <c r="K88" s="60">
        <v>1149555</v>
      </c>
      <c r="L88" s="15">
        <v>11458067</v>
      </c>
      <c r="M88" s="67">
        <v>10245986</v>
      </c>
      <c r="N88" s="60">
        <v>1212081</v>
      </c>
      <c r="O88" s="15">
        <v>8819362</v>
      </c>
      <c r="P88" s="67">
        <v>7777126</v>
      </c>
      <c r="Q88" s="60">
        <v>1042236</v>
      </c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9"/>
      <c r="JT88" s="9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9"/>
      <c r="KQ88" s="9"/>
      <c r="KR88" s="9"/>
      <c r="KS88" s="9"/>
      <c r="KT88" s="9"/>
      <c r="KU88" s="9"/>
      <c r="KV88" s="9"/>
      <c r="KW88" s="9"/>
      <c r="KX88" s="9"/>
      <c r="KY88" s="9"/>
      <c r="KZ88" s="9"/>
      <c r="LA88" s="9"/>
      <c r="LB88" s="9"/>
      <c r="LC88" s="9"/>
      <c r="LD88" s="9"/>
      <c r="LE88" s="9"/>
      <c r="LF88" s="9"/>
      <c r="LG88" s="9"/>
      <c r="LH88" s="9"/>
      <c r="LI88" s="9"/>
      <c r="LJ88" s="9"/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9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9"/>
      <c r="NO88" s="9"/>
      <c r="NP88" s="9"/>
      <c r="NQ88" s="9"/>
      <c r="NR88" s="9"/>
      <c r="NS88" s="9"/>
      <c r="NT88" s="9"/>
      <c r="NU88" s="9"/>
      <c r="NV88" s="9"/>
      <c r="NW88" s="9"/>
      <c r="NX88" s="9"/>
      <c r="NY88" s="9"/>
      <c r="NZ88" s="9"/>
      <c r="OA88" s="9"/>
      <c r="OB88" s="9"/>
      <c r="OC88" s="9"/>
      <c r="OD88" s="9"/>
      <c r="OE88" s="9"/>
      <c r="OF88" s="9"/>
      <c r="OG88" s="9"/>
      <c r="OH88" s="9"/>
      <c r="OI88" s="9"/>
      <c r="OJ88" s="9"/>
      <c r="OK88" s="9"/>
      <c r="OL88" s="9"/>
      <c r="OM88" s="9"/>
      <c r="ON88" s="9"/>
      <c r="OO88" s="9"/>
      <c r="OP88" s="9"/>
      <c r="OQ88" s="9"/>
      <c r="OR88" s="9"/>
      <c r="OS88" s="9"/>
      <c r="OT88" s="9"/>
      <c r="OU88" s="9"/>
      <c r="OV88" s="9"/>
      <c r="OW88" s="9"/>
      <c r="OX88" s="9"/>
      <c r="OY88" s="9"/>
      <c r="OZ88" s="9"/>
      <c r="PA88" s="9"/>
      <c r="PB88" s="9"/>
      <c r="PC88" s="9"/>
      <c r="PD88" s="9"/>
      <c r="PE88" s="9"/>
      <c r="PF88" s="9"/>
      <c r="PG88" s="9"/>
      <c r="PH88" s="9"/>
      <c r="PI88" s="9"/>
      <c r="PJ88" s="9"/>
      <c r="PK88" s="9"/>
      <c r="PL88" s="9"/>
      <c r="PM88" s="9"/>
      <c r="PN88" s="9"/>
      <c r="PO88" s="9"/>
      <c r="PP88" s="9"/>
      <c r="PQ88" s="9"/>
      <c r="PR88" s="9"/>
      <c r="PS88" s="9"/>
      <c r="PT88" s="9"/>
      <c r="PU88" s="9"/>
      <c r="PV88" s="9"/>
      <c r="PW88" s="9"/>
      <c r="PX88" s="9"/>
      <c r="PY88" s="9"/>
      <c r="PZ88" s="9"/>
      <c r="QA88" s="9"/>
      <c r="QB88" s="9"/>
      <c r="QC88" s="9"/>
      <c r="QD88" s="9"/>
      <c r="QE88" s="9"/>
      <c r="QF88" s="9"/>
      <c r="QG88" s="9"/>
      <c r="QH88" s="9"/>
      <c r="QI88" s="9"/>
      <c r="QJ88" s="9"/>
      <c r="QK88" s="9"/>
      <c r="QL88" s="9"/>
      <c r="QM88" s="9"/>
      <c r="QN88" s="9"/>
      <c r="QO88" s="9"/>
      <c r="QP88" s="9"/>
      <c r="QQ88" s="9"/>
      <c r="QR88" s="9"/>
      <c r="QS88" s="9"/>
      <c r="QT88" s="9"/>
      <c r="QU88" s="9"/>
      <c r="QV88" s="9"/>
      <c r="QW88" s="9"/>
      <c r="QX88" s="9"/>
      <c r="QY88" s="9"/>
      <c r="QZ88" s="9"/>
      <c r="RA88" s="9"/>
      <c r="RB88" s="9"/>
      <c r="RC88" s="9"/>
      <c r="RD88" s="9"/>
      <c r="RE88" s="9"/>
      <c r="RF88" s="9"/>
      <c r="RG88" s="9"/>
      <c r="RH88" s="9"/>
      <c r="RI88" s="9"/>
      <c r="RJ88" s="9"/>
      <c r="RK88" s="9"/>
      <c r="RL88" s="9"/>
      <c r="RM88" s="9"/>
      <c r="RN88" s="9"/>
      <c r="RO88" s="9"/>
      <c r="RP88" s="9"/>
      <c r="RQ88" s="9"/>
      <c r="RR88" s="9"/>
      <c r="RS88" s="9"/>
      <c r="RT88" s="9"/>
      <c r="RU88" s="9"/>
      <c r="RV88" s="9"/>
      <c r="RW88" s="9"/>
      <c r="RX88" s="9"/>
      <c r="RY88" s="9"/>
      <c r="RZ88" s="9"/>
      <c r="SA88" s="9"/>
      <c r="SB88" s="9"/>
      <c r="SC88" s="9"/>
      <c r="SD88" s="9"/>
      <c r="SE88" s="9"/>
      <c r="SF88" s="9"/>
      <c r="SG88" s="9"/>
      <c r="SH88" s="9"/>
      <c r="SI88" s="9"/>
      <c r="SJ88" s="9"/>
      <c r="SK88" s="9"/>
      <c r="SL88" s="9"/>
      <c r="SM88" s="9"/>
      <c r="SN88" s="9"/>
      <c r="SO88" s="9"/>
      <c r="SP88" s="9"/>
      <c r="SQ88" s="9"/>
      <c r="SR88" s="9"/>
      <c r="SS88" s="9"/>
      <c r="ST88" s="9"/>
      <c r="SU88" s="9"/>
      <c r="SV88" s="9"/>
      <c r="SW88" s="9"/>
      <c r="SX88" s="9"/>
      <c r="SY88" s="9"/>
      <c r="SZ88" s="9"/>
      <c r="TA88" s="9"/>
      <c r="TB88" s="9"/>
      <c r="TC88" s="9"/>
      <c r="TD88" s="9"/>
      <c r="TE88" s="9"/>
      <c r="TF88" s="9"/>
      <c r="TG88" s="9"/>
      <c r="TH88" s="9"/>
      <c r="TI88" s="9"/>
      <c r="TJ88" s="9"/>
      <c r="TK88" s="9"/>
      <c r="TL88" s="9"/>
      <c r="TM88" s="9"/>
      <c r="TN88" s="9"/>
      <c r="TO88" s="9"/>
      <c r="TP88" s="9"/>
      <c r="TQ88" s="9"/>
      <c r="TR88" s="9"/>
      <c r="TS88" s="9"/>
      <c r="TT88" s="9"/>
      <c r="TU88" s="9"/>
      <c r="TV88" s="9"/>
      <c r="TW88" s="9"/>
      <c r="TX88" s="9"/>
      <c r="TY88" s="9"/>
      <c r="TZ88" s="9"/>
      <c r="UA88" s="9"/>
      <c r="UB88" s="9"/>
      <c r="UC88" s="9"/>
      <c r="UD88" s="9"/>
      <c r="UE88" s="9"/>
      <c r="UF88" s="9"/>
      <c r="UG88" s="9"/>
      <c r="UH88" s="9"/>
      <c r="UI88" s="9"/>
      <c r="UJ88" s="9"/>
      <c r="UK88" s="9"/>
      <c r="UL88" s="9"/>
      <c r="UM88" s="9"/>
      <c r="UN88" s="9"/>
      <c r="UO88" s="9"/>
      <c r="UP88" s="9"/>
      <c r="UQ88" s="9"/>
      <c r="UR88" s="9"/>
      <c r="US88" s="9"/>
      <c r="UT88" s="9"/>
      <c r="UU88" s="9"/>
      <c r="UV88" s="9"/>
      <c r="UW88" s="9"/>
      <c r="UX88" s="9"/>
      <c r="UY88" s="9"/>
      <c r="UZ88" s="9"/>
      <c r="VA88" s="9"/>
      <c r="VB88" s="9"/>
      <c r="VC88" s="9"/>
      <c r="VD88" s="9"/>
      <c r="VE88" s="9"/>
      <c r="VF88" s="9"/>
      <c r="VG88" s="9"/>
      <c r="VH88" s="9"/>
      <c r="VI88" s="9"/>
      <c r="VJ88" s="9"/>
      <c r="VK88" s="9"/>
      <c r="VL88" s="9"/>
      <c r="VM88" s="9"/>
      <c r="VN88" s="9"/>
      <c r="VO88" s="9"/>
      <c r="VP88" s="9"/>
      <c r="VQ88" s="9"/>
      <c r="VR88" s="9"/>
      <c r="VS88" s="9"/>
      <c r="VT88" s="9"/>
      <c r="VU88" s="9"/>
      <c r="VV88" s="9"/>
      <c r="VW88" s="9"/>
      <c r="VX88" s="9"/>
      <c r="VY88" s="9"/>
      <c r="VZ88" s="9"/>
      <c r="WA88" s="9"/>
      <c r="WB88" s="9"/>
      <c r="WC88" s="9"/>
      <c r="WD88" s="9"/>
      <c r="WE88" s="9"/>
      <c r="WF88" s="9"/>
      <c r="WG88" s="9"/>
      <c r="WH88" s="9"/>
      <c r="WI88" s="9"/>
      <c r="WJ88" s="9"/>
      <c r="WK88" s="9"/>
      <c r="WL88" s="9"/>
      <c r="WM88" s="9"/>
      <c r="WN88" s="9"/>
      <c r="WO88" s="9"/>
      <c r="WP88" s="9"/>
      <c r="WQ88" s="9"/>
      <c r="WR88" s="9"/>
      <c r="WS88" s="9"/>
      <c r="WT88" s="9"/>
      <c r="WU88" s="9"/>
      <c r="WV88" s="9"/>
      <c r="WW88" s="9"/>
      <c r="WX88" s="9"/>
      <c r="WY88" s="9"/>
      <c r="WZ88" s="9"/>
      <c r="XA88" s="9"/>
      <c r="XB88" s="9"/>
      <c r="XC88" s="9"/>
      <c r="XD88" s="9"/>
      <c r="XE88" s="9"/>
      <c r="XF88" s="9"/>
      <c r="XG88" s="9"/>
      <c r="XH88" s="9"/>
      <c r="XI88" s="9"/>
      <c r="XJ88" s="9"/>
      <c r="XK88" s="9"/>
      <c r="XL88" s="9"/>
      <c r="XM88" s="9"/>
      <c r="XN88" s="9"/>
      <c r="XO88" s="9"/>
      <c r="XP88" s="9"/>
      <c r="XQ88" s="9"/>
      <c r="XR88" s="9"/>
      <c r="XS88" s="9"/>
      <c r="XT88" s="9"/>
      <c r="XU88" s="9"/>
      <c r="XV88" s="9"/>
      <c r="XW88" s="9"/>
      <c r="XX88" s="9"/>
      <c r="XY88" s="9"/>
      <c r="XZ88" s="9"/>
      <c r="YA88" s="9"/>
      <c r="YB88" s="9"/>
      <c r="YC88" s="9"/>
      <c r="YD88" s="9"/>
      <c r="YE88" s="9"/>
      <c r="YF88" s="9"/>
      <c r="YG88" s="9"/>
      <c r="YH88" s="9"/>
      <c r="YI88" s="9"/>
      <c r="YJ88" s="9"/>
      <c r="YK88" s="9"/>
      <c r="YL88" s="9"/>
      <c r="YM88" s="9"/>
      <c r="YN88" s="9"/>
      <c r="YO88" s="9"/>
      <c r="YP88" s="9"/>
      <c r="YQ88" s="9"/>
      <c r="YR88" s="9"/>
      <c r="YS88" s="9"/>
      <c r="YT88" s="9"/>
      <c r="YU88" s="9"/>
      <c r="YV88" s="9"/>
      <c r="YW88" s="9"/>
      <c r="YX88" s="9"/>
      <c r="YY88" s="9"/>
      <c r="YZ88" s="9"/>
      <c r="ZA88" s="9"/>
      <c r="ZB88" s="9"/>
      <c r="ZC88" s="9"/>
      <c r="ZD88" s="9"/>
      <c r="ZE88" s="9"/>
      <c r="ZF88" s="9"/>
      <c r="ZG88" s="9"/>
      <c r="ZH88" s="9"/>
      <c r="ZI88" s="9"/>
      <c r="ZJ88" s="9"/>
      <c r="ZK88" s="9"/>
      <c r="ZL88" s="9"/>
      <c r="ZM88" s="9"/>
      <c r="ZN88" s="9"/>
      <c r="ZO88" s="9"/>
      <c r="ZP88" s="9"/>
      <c r="ZQ88" s="9"/>
      <c r="ZR88" s="9"/>
      <c r="ZS88" s="9"/>
      <c r="ZT88" s="9"/>
      <c r="ZU88" s="9"/>
      <c r="ZV88" s="9"/>
      <c r="ZW88" s="9"/>
      <c r="ZX88" s="9"/>
      <c r="ZY88" s="9"/>
      <c r="ZZ88" s="9"/>
      <c r="AAA88" s="9"/>
      <c r="AAB88" s="9"/>
      <c r="AAC88" s="9"/>
      <c r="AAD88" s="9"/>
      <c r="AAE88" s="9"/>
      <c r="AAF88" s="9"/>
      <c r="AAG88" s="9"/>
      <c r="AAH88" s="9"/>
      <c r="AAI88" s="9"/>
      <c r="AAJ88" s="9"/>
      <c r="AAK88" s="9"/>
      <c r="AAL88" s="9"/>
      <c r="AAM88" s="9"/>
      <c r="AAN88" s="9"/>
      <c r="AAO88" s="9"/>
      <c r="AAP88" s="9"/>
      <c r="AAQ88" s="9"/>
      <c r="AAR88" s="9"/>
      <c r="AAS88" s="9"/>
      <c r="AAT88" s="9"/>
      <c r="AAU88" s="9"/>
      <c r="AAV88" s="9"/>
      <c r="AAW88" s="9"/>
      <c r="AAX88" s="9"/>
      <c r="AAY88" s="9"/>
      <c r="AAZ88" s="9"/>
      <c r="ABA88" s="9"/>
      <c r="ABB88" s="9"/>
      <c r="ABC88" s="9"/>
      <c r="ABD88" s="9"/>
      <c r="ABE88" s="9"/>
      <c r="ABF88" s="9"/>
      <c r="ABG88" s="9"/>
      <c r="ABH88" s="9"/>
      <c r="ABI88" s="9"/>
      <c r="ABJ88" s="9"/>
      <c r="ABK88" s="9"/>
      <c r="ABL88" s="9"/>
      <c r="ABM88" s="9"/>
      <c r="ABN88" s="9"/>
      <c r="ABO88" s="9"/>
      <c r="ABP88" s="9"/>
      <c r="ABQ88" s="9"/>
      <c r="ABR88" s="9"/>
      <c r="ABS88" s="9"/>
      <c r="ABT88" s="9"/>
      <c r="ABU88" s="9"/>
      <c r="ABV88" s="9"/>
      <c r="ABW88" s="9"/>
      <c r="ABX88" s="9"/>
      <c r="ABY88" s="9"/>
      <c r="ABZ88" s="9"/>
      <c r="ACA88" s="9"/>
      <c r="ACB88" s="9"/>
      <c r="ACC88" s="9"/>
      <c r="ACD88" s="9"/>
      <c r="ACE88" s="9"/>
      <c r="ACF88" s="9"/>
      <c r="ACG88" s="9"/>
      <c r="ACH88" s="9"/>
      <c r="ACI88" s="9"/>
      <c r="ACJ88" s="9"/>
      <c r="ACK88" s="9"/>
      <c r="ACL88" s="9"/>
      <c r="ACM88" s="9"/>
      <c r="ACN88" s="9"/>
      <c r="ACO88" s="9"/>
      <c r="ACP88" s="9"/>
      <c r="ACQ88" s="9"/>
      <c r="ACR88" s="9"/>
      <c r="ACS88" s="9"/>
      <c r="ACT88" s="9"/>
      <c r="ACU88" s="9"/>
      <c r="ACV88" s="9"/>
      <c r="ACW88" s="9"/>
      <c r="ACX88" s="9"/>
      <c r="ACY88" s="9"/>
      <c r="ACZ88" s="9"/>
      <c r="ADA88" s="9"/>
      <c r="ADB88" s="9"/>
      <c r="ADC88" s="9"/>
      <c r="ADD88" s="9"/>
      <c r="ADE88" s="9"/>
      <c r="ADF88" s="9"/>
      <c r="ADG88" s="9"/>
      <c r="ADH88" s="9"/>
      <c r="ADI88" s="9"/>
      <c r="ADJ88" s="9"/>
      <c r="ADK88" s="9"/>
      <c r="ADL88" s="9"/>
      <c r="ADM88" s="9"/>
      <c r="ADN88" s="9"/>
      <c r="ADO88" s="9"/>
      <c r="ADP88" s="9"/>
      <c r="ADQ88" s="9"/>
      <c r="ADR88" s="9"/>
      <c r="ADS88" s="9"/>
      <c r="ADT88" s="9"/>
      <c r="ADU88" s="9"/>
      <c r="ADV88" s="9"/>
    </row>
    <row r="89" spans="1:802 16383:16383" s="10" customFormat="1">
      <c r="A89" s="9"/>
      <c r="B89" s="20"/>
      <c r="C89" s="15"/>
      <c r="D89" s="70"/>
      <c r="E89" s="16"/>
      <c r="F89" s="15"/>
      <c r="G89" s="70"/>
      <c r="H89" s="16"/>
      <c r="I89" s="15"/>
      <c r="J89" s="70"/>
      <c r="K89" s="16"/>
      <c r="L89" s="15"/>
      <c r="M89" s="70"/>
      <c r="N89" s="16"/>
      <c r="O89" s="15"/>
      <c r="P89" s="70"/>
      <c r="Q89" s="16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  <c r="IY89" s="9"/>
      <c r="IZ89" s="9"/>
      <c r="JA89" s="9"/>
      <c r="JB89" s="9"/>
      <c r="JC89" s="9"/>
      <c r="JD89" s="9"/>
      <c r="JE89" s="9"/>
      <c r="JF89" s="9"/>
      <c r="JG89" s="9"/>
      <c r="JH89" s="9"/>
      <c r="JI89" s="9"/>
      <c r="JJ89" s="9"/>
      <c r="JK89" s="9"/>
      <c r="JL89" s="9"/>
      <c r="JM89" s="9"/>
      <c r="JN89" s="9"/>
      <c r="JO89" s="9"/>
      <c r="JP89" s="9"/>
      <c r="JQ89" s="9"/>
      <c r="JR89" s="9"/>
      <c r="JS89" s="9"/>
      <c r="JT89" s="9"/>
      <c r="JU89" s="9"/>
      <c r="JV89" s="9"/>
      <c r="JW89" s="9"/>
      <c r="JX89" s="9"/>
      <c r="JY89" s="9"/>
      <c r="JZ89" s="9"/>
      <c r="KA89" s="9"/>
      <c r="KB89" s="9"/>
      <c r="KC89" s="9"/>
      <c r="KD89" s="9"/>
      <c r="KE89" s="9"/>
      <c r="KF89" s="9"/>
      <c r="KG89" s="9"/>
      <c r="KH89" s="9"/>
      <c r="KI89" s="9"/>
      <c r="KJ89" s="9"/>
      <c r="KK89" s="9"/>
      <c r="KL89" s="9"/>
      <c r="KM89" s="9"/>
      <c r="KN89" s="9"/>
      <c r="KO89" s="9"/>
      <c r="KP89" s="9"/>
      <c r="KQ89" s="9"/>
      <c r="KR89" s="9"/>
      <c r="KS89" s="9"/>
      <c r="KT89" s="9"/>
      <c r="KU89" s="9"/>
      <c r="KV89" s="9"/>
      <c r="KW89" s="9"/>
      <c r="KX89" s="9"/>
      <c r="KY89" s="9"/>
      <c r="KZ89" s="9"/>
      <c r="LA89" s="9"/>
      <c r="LB89" s="9"/>
      <c r="LC89" s="9"/>
      <c r="LD89" s="9"/>
      <c r="LE89" s="9"/>
      <c r="LF89" s="9"/>
      <c r="LG89" s="9"/>
      <c r="LH89" s="9"/>
      <c r="LI89" s="9"/>
      <c r="LJ89" s="9"/>
      <c r="LK89" s="9"/>
      <c r="LL89" s="9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9"/>
      <c r="LZ89" s="9"/>
      <c r="MA89" s="9"/>
      <c r="MB89" s="9"/>
      <c r="MC89" s="9"/>
      <c r="MD89" s="9"/>
      <c r="ME89" s="9"/>
      <c r="MF89" s="9"/>
      <c r="MG89" s="9"/>
      <c r="MH89" s="9"/>
      <c r="MI89" s="9"/>
      <c r="MJ89" s="9"/>
      <c r="MK89" s="9"/>
      <c r="ML89" s="9"/>
      <c r="MM89" s="9"/>
      <c r="MN89" s="9"/>
      <c r="MO89" s="9"/>
      <c r="MP89" s="9"/>
      <c r="MQ89" s="9"/>
      <c r="MR89" s="9"/>
      <c r="MS89" s="9"/>
      <c r="MT89" s="9"/>
      <c r="MU89" s="9"/>
      <c r="MV89" s="9"/>
      <c r="MW89" s="9"/>
      <c r="MX89" s="9"/>
      <c r="MY89" s="9"/>
      <c r="MZ89" s="9"/>
      <c r="NA89" s="9"/>
      <c r="NB89" s="9"/>
      <c r="NC89" s="9"/>
      <c r="ND89" s="9"/>
      <c r="NE89" s="9"/>
      <c r="NF89" s="9"/>
      <c r="NG89" s="9"/>
      <c r="NH89" s="9"/>
      <c r="NI89" s="9"/>
      <c r="NJ89" s="9"/>
      <c r="NK89" s="9"/>
      <c r="NL89" s="9"/>
      <c r="NM89" s="9"/>
      <c r="NN89" s="9"/>
      <c r="NO89" s="9"/>
      <c r="NP89" s="9"/>
      <c r="NQ89" s="9"/>
      <c r="NR89" s="9"/>
      <c r="NS89" s="9"/>
      <c r="NT89" s="9"/>
      <c r="NU89" s="9"/>
      <c r="NV89" s="9"/>
      <c r="NW89" s="9"/>
      <c r="NX89" s="9"/>
      <c r="NY89" s="9"/>
      <c r="NZ89" s="9"/>
      <c r="OA89" s="9"/>
      <c r="OB89" s="9"/>
      <c r="OC89" s="9"/>
      <c r="OD89" s="9"/>
      <c r="OE89" s="9"/>
      <c r="OF89" s="9"/>
      <c r="OG89" s="9"/>
      <c r="OH89" s="9"/>
      <c r="OI89" s="9"/>
      <c r="OJ89" s="9"/>
      <c r="OK89" s="9"/>
      <c r="OL89" s="9"/>
      <c r="OM89" s="9"/>
      <c r="ON89" s="9"/>
      <c r="OO89" s="9"/>
      <c r="OP89" s="9"/>
      <c r="OQ89" s="9"/>
      <c r="OR89" s="9"/>
      <c r="OS89" s="9"/>
      <c r="OT89" s="9"/>
      <c r="OU89" s="9"/>
      <c r="OV89" s="9"/>
      <c r="OW89" s="9"/>
      <c r="OX89" s="9"/>
      <c r="OY89" s="9"/>
      <c r="OZ89" s="9"/>
      <c r="PA89" s="9"/>
      <c r="PB89" s="9"/>
      <c r="PC89" s="9"/>
      <c r="PD89" s="9"/>
      <c r="PE89" s="9"/>
      <c r="PF89" s="9"/>
      <c r="PG89" s="9"/>
      <c r="PH89" s="9"/>
      <c r="PI89" s="9"/>
      <c r="PJ89" s="9"/>
      <c r="PK89" s="9"/>
      <c r="PL89" s="9"/>
      <c r="PM89" s="9"/>
      <c r="PN89" s="9"/>
      <c r="PO89" s="9"/>
      <c r="PP89" s="9"/>
      <c r="PQ89" s="9"/>
      <c r="PR89" s="9"/>
      <c r="PS89" s="9"/>
      <c r="PT89" s="9"/>
      <c r="PU89" s="9"/>
      <c r="PV89" s="9"/>
      <c r="PW89" s="9"/>
      <c r="PX89" s="9"/>
      <c r="PY89" s="9"/>
      <c r="PZ89" s="9"/>
      <c r="QA89" s="9"/>
      <c r="QB89" s="9"/>
      <c r="QC89" s="9"/>
      <c r="QD89" s="9"/>
      <c r="QE89" s="9"/>
      <c r="QF89" s="9"/>
      <c r="QG89" s="9"/>
      <c r="QH89" s="9"/>
      <c r="QI89" s="9"/>
      <c r="QJ89" s="9"/>
      <c r="QK89" s="9"/>
      <c r="QL89" s="9"/>
      <c r="QM89" s="9"/>
      <c r="QN89" s="9"/>
      <c r="QO89" s="9"/>
      <c r="QP89" s="9"/>
      <c r="QQ89" s="9"/>
      <c r="QR89" s="9"/>
      <c r="QS89" s="9"/>
      <c r="QT89" s="9"/>
      <c r="QU89" s="9"/>
      <c r="QV89" s="9"/>
      <c r="QW89" s="9"/>
      <c r="QX89" s="9"/>
      <c r="QY89" s="9"/>
      <c r="QZ89" s="9"/>
      <c r="RA89" s="9"/>
      <c r="RB89" s="9"/>
      <c r="RC89" s="9"/>
      <c r="RD89" s="9"/>
      <c r="RE89" s="9"/>
      <c r="RF89" s="9"/>
      <c r="RG89" s="9"/>
      <c r="RH89" s="9"/>
      <c r="RI89" s="9"/>
      <c r="RJ89" s="9"/>
      <c r="RK89" s="9"/>
      <c r="RL89" s="9"/>
      <c r="RM89" s="9"/>
      <c r="RN89" s="9"/>
      <c r="RO89" s="9"/>
      <c r="RP89" s="9"/>
      <c r="RQ89" s="9"/>
      <c r="RR89" s="9"/>
      <c r="RS89" s="9"/>
      <c r="RT89" s="9"/>
      <c r="RU89" s="9"/>
      <c r="RV89" s="9"/>
      <c r="RW89" s="9"/>
      <c r="RX89" s="9"/>
      <c r="RY89" s="9"/>
      <c r="RZ89" s="9"/>
      <c r="SA89" s="9"/>
      <c r="SB89" s="9"/>
      <c r="SC89" s="9"/>
      <c r="SD89" s="9"/>
      <c r="SE89" s="9"/>
      <c r="SF89" s="9"/>
      <c r="SG89" s="9"/>
      <c r="SH89" s="9"/>
      <c r="SI89" s="9"/>
      <c r="SJ89" s="9"/>
      <c r="SK89" s="9"/>
      <c r="SL89" s="9"/>
      <c r="SM89" s="9"/>
      <c r="SN89" s="9"/>
      <c r="SO89" s="9"/>
      <c r="SP89" s="9"/>
      <c r="SQ89" s="9"/>
      <c r="SR89" s="9"/>
      <c r="SS89" s="9"/>
      <c r="ST89" s="9"/>
      <c r="SU89" s="9"/>
      <c r="SV89" s="9"/>
      <c r="SW89" s="9"/>
      <c r="SX89" s="9"/>
      <c r="SY89" s="9"/>
      <c r="SZ89" s="9"/>
      <c r="TA89" s="9"/>
      <c r="TB89" s="9"/>
      <c r="TC89" s="9"/>
      <c r="TD89" s="9"/>
      <c r="TE89" s="9"/>
      <c r="TF89" s="9"/>
      <c r="TG89" s="9"/>
      <c r="TH89" s="9"/>
      <c r="TI89" s="9"/>
      <c r="TJ89" s="9"/>
      <c r="TK89" s="9"/>
      <c r="TL89" s="9"/>
      <c r="TM89" s="9"/>
      <c r="TN89" s="9"/>
      <c r="TO89" s="9"/>
      <c r="TP89" s="9"/>
      <c r="TQ89" s="9"/>
      <c r="TR89" s="9"/>
      <c r="TS89" s="9"/>
      <c r="TT89" s="9"/>
      <c r="TU89" s="9"/>
      <c r="TV89" s="9"/>
      <c r="TW89" s="9"/>
      <c r="TX89" s="9"/>
      <c r="TY89" s="9"/>
      <c r="TZ89" s="9"/>
      <c r="UA89" s="9"/>
      <c r="UB89" s="9"/>
      <c r="UC89" s="9"/>
      <c r="UD89" s="9"/>
      <c r="UE89" s="9"/>
      <c r="UF89" s="9"/>
      <c r="UG89" s="9"/>
      <c r="UH89" s="9"/>
      <c r="UI89" s="9"/>
      <c r="UJ89" s="9"/>
      <c r="UK89" s="9"/>
      <c r="UL89" s="9"/>
      <c r="UM89" s="9"/>
      <c r="UN89" s="9"/>
      <c r="UO89" s="9"/>
      <c r="UP89" s="9"/>
      <c r="UQ89" s="9"/>
      <c r="UR89" s="9"/>
      <c r="US89" s="9"/>
      <c r="UT89" s="9"/>
      <c r="UU89" s="9"/>
      <c r="UV89" s="9"/>
      <c r="UW89" s="9"/>
      <c r="UX89" s="9"/>
      <c r="UY89" s="9"/>
      <c r="UZ89" s="9"/>
      <c r="VA89" s="9"/>
      <c r="VB89" s="9"/>
      <c r="VC89" s="9"/>
      <c r="VD89" s="9"/>
      <c r="VE89" s="9"/>
      <c r="VF89" s="9"/>
      <c r="VG89" s="9"/>
      <c r="VH89" s="9"/>
      <c r="VI89" s="9"/>
      <c r="VJ89" s="9"/>
      <c r="VK89" s="9"/>
      <c r="VL89" s="9"/>
      <c r="VM89" s="9"/>
      <c r="VN89" s="9"/>
      <c r="VO89" s="9"/>
      <c r="VP89" s="9"/>
      <c r="VQ89" s="9"/>
      <c r="VR89" s="9"/>
      <c r="VS89" s="9"/>
      <c r="VT89" s="9"/>
      <c r="VU89" s="9"/>
      <c r="VV89" s="9"/>
      <c r="VW89" s="9"/>
      <c r="VX89" s="9"/>
      <c r="VY89" s="9"/>
      <c r="VZ89" s="9"/>
      <c r="WA89" s="9"/>
      <c r="WB89" s="9"/>
      <c r="WC89" s="9"/>
      <c r="WD89" s="9"/>
      <c r="WE89" s="9"/>
      <c r="WF89" s="9"/>
      <c r="WG89" s="9"/>
      <c r="WH89" s="9"/>
      <c r="WI89" s="9"/>
      <c r="WJ89" s="9"/>
      <c r="WK89" s="9"/>
      <c r="WL89" s="9"/>
      <c r="WM89" s="9"/>
      <c r="WN89" s="9"/>
      <c r="WO89" s="9"/>
      <c r="WP89" s="9"/>
      <c r="WQ89" s="9"/>
      <c r="WR89" s="9"/>
      <c r="WS89" s="9"/>
      <c r="WT89" s="9"/>
      <c r="WU89" s="9"/>
      <c r="WV89" s="9"/>
      <c r="WW89" s="9"/>
      <c r="WX89" s="9"/>
      <c r="WY89" s="9"/>
      <c r="WZ89" s="9"/>
      <c r="XA89" s="9"/>
      <c r="XB89" s="9"/>
      <c r="XC89" s="9"/>
      <c r="XD89" s="9"/>
      <c r="XE89" s="9"/>
      <c r="XF89" s="9"/>
      <c r="XG89" s="9"/>
      <c r="XH89" s="9"/>
      <c r="XI89" s="9"/>
      <c r="XJ89" s="9"/>
      <c r="XK89" s="9"/>
      <c r="XL89" s="9"/>
      <c r="XM89" s="9"/>
      <c r="XN89" s="9"/>
      <c r="XO89" s="9"/>
      <c r="XP89" s="9"/>
      <c r="XQ89" s="9"/>
      <c r="XR89" s="9"/>
      <c r="XS89" s="9"/>
      <c r="XT89" s="9"/>
      <c r="XU89" s="9"/>
      <c r="XV89" s="9"/>
      <c r="XW89" s="9"/>
      <c r="XX89" s="9"/>
      <c r="XY89" s="9"/>
      <c r="XZ89" s="9"/>
      <c r="YA89" s="9"/>
      <c r="YB89" s="9"/>
      <c r="YC89" s="9"/>
      <c r="YD89" s="9"/>
      <c r="YE89" s="9"/>
      <c r="YF89" s="9"/>
      <c r="YG89" s="9"/>
      <c r="YH89" s="9"/>
      <c r="YI89" s="9"/>
      <c r="YJ89" s="9"/>
      <c r="YK89" s="9"/>
      <c r="YL89" s="9"/>
      <c r="YM89" s="9"/>
      <c r="YN89" s="9"/>
      <c r="YO89" s="9"/>
      <c r="YP89" s="9"/>
      <c r="YQ89" s="9"/>
      <c r="YR89" s="9"/>
      <c r="YS89" s="9"/>
      <c r="YT89" s="9"/>
      <c r="YU89" s="9"/>
      <c r="YV89" s="9"/>
      <c r="YW89" s="9"/>
      <c r="YX89" s="9"/>
      <c r="YY89" s="9"/>
      <c r="YZ89" s="9"/>
      <c r="ZA89" s="9"/>
      <c r="ZB89" s="9"/>
      <c r="ZC89" s="9"/>
      <c r="ZD89" s="9"/>
      <c r="ZE89" s="9"/>
      <c r="ZF89" s="9"/>
      <c r="ZG89" s="9"/>
      <c r="ZH89" s="9"/>
      <c r="ZI89" s="9"/>
      <c r="ZJ89" s="9"/>
      <c r="ZK89" s="9"/>
      <c r="ZL89" s="9"/>
      <c r="ZM89" s="9"/>
      <c r="ZN89" s="9"/>
      <c r="ZO89" s="9"/>
      <c r="ZP89" s="9"/>
      <c r="ZQ89" s="9"/>
      <c r="ZR89" s="9"/>
      <c r="ZS89" s="9"/>
      <c r="ZT89" s="9"/>
      <c r="ZU89" s="9"/>
      <c r="ZV89" s="9"/>
      <c r="ZW89" s="9"/>
      <c r="ZX89" s="9"/>
      <c r="ZY89" s="9"/>
      <c r="ZZ89" s="9"/>
      <c r="AAA89" s="9"/>
      <c r="AAB89" s="9"/>
      <c r="AAC89" s="9"/>
      <c r="AAD89" s="9"/>
      <c r="AAE89" s="9"/>
      <c r="AAF89" s="9"/>
      <c r="AAG89" s="9"/>
      <c r="AAH89" s="9"/>
      <c r="AAI89" s="9"/>
      <c r="AAJ89" s="9"/>
      <c r="AAK89" s="9"/>
      <c r="AAL89" s="9"/>
      <c r="AAM89" s="9"/>
      <c r="AAN89" s="9"/>
      <c r="AAO89" s="9"/>
      <c r="AAP89" s="9"/>
      <c r="AAQ89" s="9"/>
      <c r="AAR89" s="9"/>
      <c r="AAS89" s="9"/>
      <c r="AAT89" s="9"/>
      <c r="AAU89" s="9"/>
      <c r="AAV89" s="9"/>
      <c r="AAW89" s="9"/>
      <c r="AAX89" s="9"/>
      <c r="AAY89" s="9"/>
      <c r="AAZ89" s="9"/>
      <c r="ABA89" s="9"/>
      <c r="ABB89" s="9"/>
      <c r="ABC89" s="9"/>
      <c r="ABD89" s="9"/>
      <c r="ABE89" s="9"/>
      <c r="ABF89" s="9"/>
      <c r="ABG89" s="9"/>
      <c r="ABH89" s="9"/>
      <c r="ABI89" s="9"/>
      <c r="ABJ89" s="9"/>
      <c r="ABK89" s="9"/>
      <c r="ABL89" s="9"/>
      <c r="ABM89" s="9"/>
      <c r="ABN89" s="9"/>
      <c r="ABO89" s="9"/>
      <c r="ABP89" s="9"/>
      <c r="ABQ89" s="9"/>
      <c r="ABR89" s="9"/>
      <c r="ABS89" s="9"/>
      <c r="ABT89" s="9"/>
      <c r="ABU89" s="9"/>
      <c r="ABV89" s="9"/>
      <c r="ABW89" s="9"/>
      <c r="ABX89" s="9"/>
      <c r="ABY89" s="9"/>
      <c r="ABZ89" s="9"/>
      <c r="ACA89" s="9"/>
      <c r="ACB89" s="9"/>
      <c r="ACC89" s="9"/>
      <c r="ACD89" s="9"/>
      <c r="ACE89" s="9"/>
      <c r="ACF89" s="9"/>
      <c r="ACG89" s="9"/>
      <c r="ACH89" s="9"/>
      <c r="ACI89" s="9"/>
      <c r="ACJ89" s="9"/>
      <c r="ACK89" s="9"/>
      <c r="ACL89" s="9"/>
      <c r="ACM89" s="9"/>
      <c r="ACN89" s="9"/>
      <c r="ACO89" s="9"/>
      <c r="ACP89" s="9"/>
      <c r="ACQ89" s="9"/>
      <c r="ACR89" s="9"/>
      <c r="ACS89" s="9"/>
      <c r="ACT89" s="9"/>
      <c r="ACU89" s="9"/>
      <c r="ACV89" s="9"/>
      <c r="ACW89" s="9"/>
      <c r="ACX89" s="9"/>
      <c r="ACY89" s="9"/>
      <c r="ACZ89" s="9"/>
      <c r="ADA89" s="9"/>
      <c r="ADB89" s="9"/>
      <c r="ADC89" s="9"/>
      <c r="ADD89" s="9"/>
      <c r="ADE89" s="9"/>
      <c r="ADF89" s="9"/>
      <c r="ADG89" s="9"/>
      <c r="ADH89" s="9"/>
      <c r="ADI89" s="9"/>
      <c r="ADJ89" s="9"/>
      <c r="ADK89" s="9"/>
      <c r="ADL89" s="9"/>
      <c r="ADM89" s="9"/>
      <c r="ADN89" s="9"/>
      <c r="ADO89" s="9"/>
      <c r="ADP89" s="9"/>
      <c r="ADQ89" s="9"/>
      <c r="ADR89" s="9"/>
      <c r="ADS89" s="9"/>
      <c r="ADT89" s="9"/>
      <c r="ADU89" s="9"/>
      <c r="ADV89" s="9"/>
    </row>
    <row r="90" spans="1:802 16383:16383" s="10" customFormat="1">
      <c r="A90" s="9"/>
      <c r="B90" s="38" t="s">
        <v>49</v>
      </c>
      <c r="C90" s="15">
        <v>36630240</v>
      </c>
      <c r="D90" s="67">
        <v>34821119</v>
      </c>
      <c r="E90" s="60">
        <v>1809121</v>
      </c>
      <c r="F90" s="15">
        <v>43646628</v>
      </c>
      <c r="G90" s="67">
        <v>41484794</v>
      </c>
      <c r="H90" s="60">
        <v>2161834</v>
      </c>
      <c r="I90" s="15">
        <v>53297871</v>
      </c>
      <c r="J90" s="67">
        <v>50423011</v>
      </c>
      <c r="K90" s="60">
        <v>2874860</v>
      </c>
      <c r="L90" s="15">
        <v>63495721</v>
      </c>
      <c r="M90" s="67">
        <v>60319870</v>
      </c>
      <c r="N90" s="60">
        <v>3175851</v>
      </c>
      <c r="O90" s="15">
        <v>78745298</v>
      </c>
      <c r="P90" s="67">
        <v>75815493</v>
      </c>
      <c r="Q90" s="60">
        <v>2929805</v>
      </c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</row>
    <row r="91" spans="1:802 16383:16383" s="10" customFormat="1">
      <c r="A91" s="9"/>
      <c r="B91" s="38" t="s">
        <v>48</v>
      </c>
      <c r="C91" s="15">
        <v>4002726</v>
      </c>
      <c r="D91" s="67">
        <v>3588873</v>
      </c>
      <c r="E91" s="60">
        <v>413853</v>
      </c>
      <c r="F91" s="15">
        <v>5123913</v>
      </c>
      <c r="G91" s="67">
        <v>4611613</v>
      </c>
      <c r="H91" s="60">
        <v>512300</v>
      </c>
      <c r="I91" s="15">
        <v>6494055</v>
      </c>
      <c r="J91" s="67">
        <v>5865612</v>
      </c>
      <c r="K91" s="60">
        <v>628443</v>
      </c>
      <c r="L91" s="15">
        <v>8104758</v>
      </c>
      <c r="M91" s="67">
        <v>7275184</v>
      </c>
      <c r="N91" s="60">
        <v>829574</v>
      </c>
      <c r="O91" s="15">
        <v>5471193</v>
      </c>
      <c r="P91" s="67">
        <v>4823279</v>
      </c>
      <c r="Q91" s="60">
        <v>647914</v>
      </c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  <c r="IW91" s="9"/>
      <c r="IX91" s="9"/>
      <c r="IY91" s="9"/>
      <c r="IZ91" s="9"/>
      <c r="JA91" s="9"/>
      <c r="JB91" s="9"/>
      <c r="JC91" s="9"/>
      <c r="JD91" s="9"/>
      <c r="JE91" s="9"/>
      <c r="JF91" s="9"/>
      <c r="JG91" s="9"/>
      <c r="JH91" s="9"/>
      <c r="JI91" s="9"/>
      <c r="JJ91" s="9"/>
      <c r="JK91" s="9"/>
      <c r="JL91" s="9"/>
      <c r="JM91" s="9"/>
      <c r="JN91" s="9"/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9"/>
      <c r="KW91" s="9"/>
      <c r="KX91" s="9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9"/>
      <c r="NO91" s="9"/>
      <c r="NP91" s="9"/>
      <c r="NQ91" s="9"/>
      <c r="NR91" s="9"/>
      <c r="NS91" s="9"/>
      <c r="NT91" s="9"/>
      <c r="NU91" s="9"/>
      <c r="NV91" s="9"/>
      <c r="NW91" s="9"/>
      <c r="NX91" s="9"/>
      <c r="NY91" s="9"/>
      <c r="NZ91" s="9"/>
      <c r="OA91" s="9"/>
      <c r="OB91" s="9"/>
      <c r="OC91" s="9"/>
      <c r="OD91" s="9"/>
      <c r="OE91" s="9"/>
      <c r="OF91" s="9"/>
      <c r="OG91" s="9"/>
      <c r="OH91" s="9"/>
      <c r="OI91" s="9"/>
      <c r="OJ91" s="9"/>
      <c r="OK91" s="9"/>
      <c r="OL91" s="9"/>
      <c r="OM91" s="9"/>
      <c r="ON91" s="9"/>
      <c r="OO91" s="9"/>
      <c r="OP91" s="9"/>
      <c r="OQ91" s="9"/>
      <c r="OR91" s="9"/>
      <c r="OS91" s="9"/>
      <c r="OT91" s="9"/>
      <c r="OU91" s="9"/>
      <c r="OV91" s="9"/>
      <c r="OW91" s="9"/>
      <c r="OX91" s="9"/>
      <c r="OY91" s="9"/>
      <c r="OZ91" s="9"/>
      <c r="PA91" s="9"/>
      <c r="PB91" s="9"/>
      <c r="PC91" s="9"/>
      <c r="PD91" s="9"/>
      <c r="PE91" s="9"/>
      <c r="PF91" s="9"/>
      <c r="PG91" s="9"/>
      <c r="PH91" s="9"/>
      <c r="PI91" s="9"/>
      <c r="PJ91" s="9"/>
      <c r="PK91" s="9"/>
      <c r="PL91" s="9"/>
      <c r="PM91" s="9"/>
      <c r="PN91" s="9"/>
      <c r="PO91" s="9"/>
      <c r="PP91" s="9"/>
      <c r="PQ91" s="9"/>
      <c r="PR91" s="9"/>
      <c r="PS91" s="9"/>
      <c r="PT91" s="9"/>
      <c r="PU91" s="9"/>
      <c r="PV91" s="9"/>
      <c r="PW91" s="9"/>
      <c r="PX91" s="9"/>
      <c r="PY91" s="9"/>
      <c r="PZ91" s="9"/>
      <c r="QA91" s="9"/>
      <c r="QB91" s="9"/>
      <c r="QC91" s="9"/>
      <c r="QD91" s="9"/>
      <c r="QE91" s="9"/>
      <c r="QF91" s="9"/>
      <c r="QG91" s="9"/>
      <c r="QH91" s="9"/>
      <c r="QI91" s="9"/>
      <c r="QJ91" s="9"/>
      <c r="QK91" s="9"/>
      <c r="QL91" s="9"/>
      <c r="QM91" s="9"/>
      <c r="QN91" s="9"/>
      <c r="QO91" s="9"/>
      <c r="QP91" s="9"/>
      <c r="QQ91" s="9"/>
      <c r="QR91" s="9"/>
      <c r="QS91" s="9"/>
      <c r="QT91" s="9"/>
      <c r="QU91" s="9"/>
      <c r="QV91" s="9"/>
      <c r="QW91" s="9"/>
      <c r="QX91" s="9"/>
      <c r="QY91" s="9"/>
      <c r="QZ91" s="9"/>
      <c r="RA91" s="9"/>
      <c r="RB91" s="9"/>
      <c r="RC91" s="9"/>
      <c r="RD91" s="9"/>
      <c r="RE91" s="9"/>
      <c r="RF91" s="9"/>
      <c r="RG91" s="9"/>
      <c r="RH91" s="9"/>
      <c r="RI91" s="9"/>
      <c r="RJ91" s="9"/>
      <c r="RK91" s="9"/>
      <c r="RL91" s="9"/>
      <c r="RM91" s="9"/>
      <c r="RN91" s="9"/>
      <c r="RO91" s="9"/>
      <c r="RP91" s="9"/>
      <c r="RQ91" s="9"/>
      <c r="RR91" s="9"/>
      <c r="RS91" s="9"/>
      <c r="RT91" s="9"/>
      <c r="RU91" s="9"/>
      <c r="RV91" s="9"/>
      <c r="RW91" s="9"/>
      <c r="RX91" s="9"/>
      <c r="RY91" s="9"/>
      <c r="RZ91" s="9"/>
      <c r="SA91" s="9"/>
      <c r="SB91" s="9"/>
      <c r="SC91" s="9"/>
      <c r="SD91" s="9"/>
      <c r="SE91" s="9"/>
      <c r="SF91" s="9"/>
      <c r="SG91" s="9"/>
      <c r="SH91" s="9"/>
      <c r="SI91" s="9"/>
      <c r="SJ91" s="9"/>
      <c r="SK91" s="9"/>
      <c r="SL91" s="9"/>
      <c r="SM91" s="9"/>
      <c r="SN91" s="9"/>
      <c r="SO91" s="9"/>
      <c r="SP91" s="9"/>
      <c r="SQ91" s="9"/>
      <c r="SR91" s="9"/>
      <c r="SS91" s="9"/>
      <c r="ST91" s="9"/>
      <c r="SU91" s="9"/>
      <c r="SV91" s="9"/>
      <c r="SW91" s="9"/>
      <c r="SX91" s="9"/>
      <c r="SY91" s="9"/>
      <c r="SZ91" s="9"/>
      <c r="TA91" s="9"/>
      <c r="TB91" s="9"/>
      <c r="TC91" s="9"/>
      <c r="TD91" s="9"/>
      <c r="TE91" s="9"/>
      <c r="TF91" s="9"/>
      <c r="TG91" s="9"/>
      <c r="TH91" s="9"/>
      <c r="TI91" s="9"/>
      <c r="TJ91" s="9"/>
      <c r="TK91" s="9"/>
      <c r="TL91" s="9"/>
      <c r="TM91" s="9"/>
      <c r="TN91" s="9"/>
      <c r="TO91" s="9"/>
      <c r="TP91" s="9"/>
      <c r="TQ91" s="9"/>
      <c r="TR91" s="9"/>
      <c r="TS91" s="9"/>
      <c r="TT91" s="9"/>
      <c r="TU91" s="9"/>
      <c r="TV91" s="9"/>
      <c r="TW91" s="9"/>
      <c r="TX91" s="9"/>
      <c r="TY91" s="9"/>
      <c r="TZ91" s="9"/>
      <c r="UA91" s="9"/>
      <c r="UB91" s="9"/>
      <c r="UC91" s="9"/>
      <c r="UD91" s="9"/>
      <c r="UE91" s="9"/>
      <c r="UF91" s="9"/>
      <c r="UG91" s="9"/>
      <c r="UH91" s="9"/>
      <c r="UI91" s="9"/>
      <c r="UJ91" s="9"/>
      <c r="UK91" s="9"/>
      <c r="UL91" s="9"/>
      <c r="UM91" s="9"/>
      <c r="UN91" s="9"/>
      <c r="UO91" s="9"/>
      <c r="UP91" s="9"/>
      <c r="UQ91" s="9"/>
      <c r="UR91" s="9"/>
      <c r="US91" s="9"/>
      <c r="UT91" s="9"/>
      <c r="UU91" s="9"/>
      <c r="UV91" s="9"/>
      <c r="UW91" s="9"/>
      <c r="UX91" s="9"/>
      <c r="UY91" s="9"/>
      <c r="UZ91" s="9"/>
      <c r="VA91" s="9"/>
      <c r="VB91" s="9"/>
      <c r="VC91" s="9"/>
      <c r="VD91" s="9"/>
      <c r="VE91" s="9"/>
      <c r="VF91" s="9"/>
      <c r="VG91" s="9"/>
      <c r="VH91" s="9"/>
      <c r="VI91" s="9"/>
      <c r="VJ91" s="9"/>
      <c r="VK91" s="9"/>
      <c r="VL91" s="9"/>
      <c r="VM91" s="9"/>
      <c r="VN91" s="9"/>
      <c r="VO91" s="9"/>
      <c r="VP91" s="9"/>
      <c r="VQ91" s="9"/>
      <c r="VR91" s="9"/>
      <c r="VS91" s="9"/>
      <c r="VT91" s="9"/>
      <c r="VU91" s="9"/>
      <c r="VV91" s="9"/>
      <c r="VW91" s="9"/>
      <c r="VX91" s="9"/>
      <c r="VY91" s="9"/>
      <c r="VZ91" s="9"/>
      <c r="WA91" s="9"/>
      <c r="WB91" s="9"/>
      <c r="WC91" s="9"/>
      <c r="WD91" s="9"/>
      <c r="WE91" s="9"/>
      <c r="WF91" s="9"/>
      <c r="WG91" s="9"/>
      <c r="WH91" s="9"/>
      <c r="WI91" s="9"/>
      <c r="WJ91" s="9"/>
      <c r="WK91" s="9"/>
      <c r="WL91" s="9"/>
      <c r="WM91" s="9"/>
      <c r="WN91" s="9"/>
      <c r="WO91" s="9"/>
      <c r="WP91" s="9"/>
      <c r="WQ91" s="9"/>
      <c r="WR91" s="9"/>
      <c r="WS91" s="9"/>
      <c r="WT91" s="9"/>
      <c r="WU91" s="9"/>
      <c r="WV91" s="9"/>
      <c r="WW91" s="9"/>
      <c r="WX91" s="9"/>
      <c r="WY91" s="9"/>
      <c r="WZ91" s="9"/>
      <c r="XA91" s="9"/>
      <c r="XB91" s="9"/>
      <c r="XC91" s="9"/>
      <c r="XD91" s="9"/>
      <c r="XE91" s="9"/>
      <c r="XF91" s="9"/>
      <c r="XG91" s="9"/>
      <c r="XH91" s="9"/>
      <c r="XI91" s="9"/>
      <c r="XJ91" s="9"/>
      <c r="XK91" s="9"/>
      <c r="XL91" s="9"/>
      <c r="XM91" s="9"/>
      <c r="XN91" s="9"/>
      <c r="XO91" s="9"/>
      <c r="XP91" s="9"/>
      <c r="XQ91" s="9"/>
      <c r="XR91" s="9"/>
      <c r="XS91" s="9"/>
      <c r="XT91" s="9"/>
      <c r="XU91" s="9"/>
      <c r="XV91" s="9"/>
      <c r="XW91" s="9"/>
      <c r="XX91" s="9"/>
      <c r="XY91" s="9"/>
      <c r="XZ91" s="9"/>
      <c r="YA91" s="9"/>
      <c r="YB91" s="9"/>
      <c r="YC91" s="9"/>
      <c r="YD91" s="9"/>
      <c r="YE91" s="9"/>
      <c r="YF91" s="9"/>
      <c r="YG91" s="9"/>
      <c r="YH91" s="9"/>
      <c r="YI91" s="9"/>
      <c r="YJ91" s="9"/>
      <c r="YK91" s="9"/>
      <c r="YL91" s="9"/>
      <c r="YM91" s="9"/>
      <c r="YN91" s="9"/>
      <c r="YO91" s="9"/>
      <c r="YP91" s="9"/>
      <c r="YQ91" s="9"/>
      <c r="YR91" s="9"/>
      <c r="YS91" s="9"/>
      <c r="YT91" s="9"/>
      <c r="YU91" s="9"/>
      <c r="YV91" s="9"/>
      <c r="YW91" s="9"/>
      <c r="YX91" s="9"/>
      <c r="YY91" s="9"/>
      <c r="YZ91" s="9"/>
      <c r="ZA91" s="9"/>
      <c r="ZB91" s="9"/>
      <c r="ZC91" s="9"/>
      <c r="ZD91" s="9"/>
      <c r="ZE91" s="9"/>
      <c r="ZF91" s="9"/>
      <c r="ZG91" s="9"/>
      <c r="ZH91" s="9"/>
      <c r="ZI91" s="9"/>
      <c r="ZJ91" s="9"/>
      <c r="ZK91" s="9"/>
      <c r="ZL91" s="9"/>
      <c r="ZM91" s="9"/>
      <c r="ZN91" s="9"/>
      <c r="ZO91" s="9"/>
      <c r="ZP91" s="9"/>
      <c r="ZQ91" s="9"/>
      <c r="ZR91" s="9"/>
      <c r="ZS91" s="9"/>
      <c r="ZT91" s="9"/>
      <c r="ZU91" s="9"/>
      <c r="ZV91" s="9"/>
      <c r="ZW91" s="9"/>
      <c r="ZX91" s="9"/>
      <c r="ZY91" s="9"/>
      <c r="ZZ91" s="9"/>
      <c r="AAA91" s="9"/>
      <c r="AAB91" s="9"/>
      <c r="AAC91" s="9"/>
      <c r="AAD91" s="9"/>
      <c r="AAE91" s="9"/>
      <c r="AAF91" s="9"/>
      <c r="AAG91" s="9"/>
      <c r="AAH91" s="9"/>
      <c r="AAI91" s="9"/>
      <c r="AAJ91" s="9"/>
      <c r="AAK91" s="9"/>
      <c r="AAL91" s="9"/>
      <c r="AAM91" s="9"/>
      <c r="AAN91" s="9"/>
      <c r="AAO91" s="9"/>
      <c r="AAP91" s="9"/>
      <c r="AAQ91" s="9"/>
      <c r="AAR91" s="9"/>
      <c r="AAS91" s="9"/>
      <c r="AAT91" s="9"/>
      <c r="AAU91" s="9"/>
      <c r="AAV91" s="9"/>
      <c r="AAW91" s="9"/>
      <c r="AAX91" s="9"/>
      <c r="AAY91" s="9"/>
      <c r="AAZ91" s="9"/>
      <c r="ABA91" s="9"/>
      <c r="ABB91" s="9"/>
      <c r="ABC91" s="9"/>
      <c r="ABD91" s="9"/>
      <c r="ABE91" s="9"/>
      <c r="ABF91" s="9"/>
      <c r="ABG91" s="9"/>
      <c r="ABH91" s="9"/>
      <c r="ABI91" s="9"/>
      <c r="ABJ91" s="9"/>
      <c r="ABK91" s="9"/>
      <c r="ABL91" s="9"/>
      <c r="ABM91" s="9"/>
      <c r="ABN91" s="9"/>
      <c r="ABO91" s="9"/>
      <c r="ABP91" s="9"/>
      <c r="ABQ91" s="9"/>
      <c r="ABR91" s="9"/>
      <c r="ABS91" s="9"/>
      <c r="ABT91" s="9"/>
      <c r="ABU91" s="9"/>
      <c r="ABV91" s="9"/>
      <c r="ABW91" s="9"/>
      <c r="ABX91" s="9"/>
      <c r="ABY91" s="9"/>
      <c r="ABZ91" s="9"/>
      <c r="ACA91" s="9"/>
      <c r="ACB91" s="9"/>
      <c r="ACC91" s="9"/>
      <c r="ACD91" s="9"/>
      <c r="ACE91" s="9"/>
      <c r="ACF91" s="9"/>
      <c r="ACG91" s="9"/>
      <c r="ACH91" s="9"/>
      <c r="ACI91" s="9"/>
      <c r="ACJ91" s="9"/>
      <c r="ACK91" s="9"/>
      <c r="ACL91" s="9"/>
      <c r="ACM91" s="9"/>
      <c r="ACN91" s="9"/>
      <c r="ACO91" s="9"/>
      <c r="ACP91" s="9"/>
      <c r="ACQ91" s="9"/>
      <c r="ACR91" s="9"/>
      <c r="ACS91" s="9"/>
      <c r="ACT91" s="9"/>
      <c r="ACU91" s="9"/>
      <c r="ACV91" s="9"/>
      <c r="ACW91" s="9"/>
      <c r="ACX91" s="9"/>
      <c r="ACY91" s="9"/>
      <c r="ACZ91" s="9"/>
      <c r="ADA91" s="9"/>
      <c r="ADB91" s="9"/>
      <c r="ADC91" s="9"/>
      <c r="ADD91" s="9"/>
      <c r="ADE91" s="9"/>
      <c r="ADF91" s="9"/>
      <c r="ADG91" s="9"/>
      <c r="ADH91" s="9"/>
      <c r="ADI91" s="9"/>
      <c r="ADJ91" s="9"/>
      <c r="ADK91" s="9"/>
      <c r="ADL91" s="9"/>
      <c r="ADM91" s="9"/>
      <c r="ADN91" s="9"/>
      <c r="ADO91" s="9"/>
      <c r="ADP91" s="9"/>
      <c r="ADQ91" s="9"/>
      <c r="ADR91" s="9"/>
      <c r="ADS91" s="9"/>
      <c r="ADT91" s="9"/>
      <c r="ADU91" s="9"/>
      <c r="ADV91" s="9"/>
    </row>
    <row r="92" spans="1:802 16383:16383" s="10" customFormat="1">
      <c r="A92" s="9"/>
      <c r="B92" s="80" t="s">
        <v>74</v>
      </c>
      <c r="C92" s="75">
        <f>C86/2073702</f>
        <v>19.594409418518186</v>
      </c>
      <c r="D92" s="144"/>
      <c r="E92" s="145"/>
      <c r="F92" s="75">
        <f>F86/2073702</f>
        <v>23.518588495357577</v>
      </c>
      <c r="G92" s="144"/>
      <c r="H92" s="145"/>
      <c r="I92" s="75">
        <f>I86/2075301</f>
        <v>28.811205217941879</v>
      </c>
      <c r="J92" s="144"/>
      <c r="K92" s="145"/>
      <c r="L92" s="75">
        <f>L86/2077132</f>
        <v>34.470837192821641</v>
      </c>
      <c r="M92" s="144"/>
      <c r="N92" s="145"/>
      <c r="O92" s="75">
        <f>O86/2076255</f>
        <v>40.561728207758684</v>
      </c>
      <c r="P92" s="144"/>
      <c r="Q92" s="145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9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/>
      <c r="JT92" s="9"/>
      <c r="JU92" s="9"/>
      <c r="JV92" s="9"/>
      <c r="JW92" s="9"/>
      <c r="JX92" s="9"/>
      <c r="JY92" s="9"/>
      <c r="JZ92" s="9"/>
      <c r="KA92" s="9"/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  <c r="MI92" s="9"/>
      <c r="MJ92" s="9"/>
      <c r="MK92" s="9"/>
      <c r="ML92" s="9"/>
      <c r="MM92" s="9"/>
      <c r="MN92" s="9"/>
      <c r="MO92" s="9"/>
      <c r="MP92" s="9"/>
      <c r="MQ92" s="9"/>
      <c r="MR92" s="9"/>
      <c r="MS92" s="9"/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G92" s="9"/>
      <c r="NH92" s="9"/>
      <c r="NI92" s="9"/>
      <c r="NJ92" s="9"/>
      <c r="NK92" s="9"/>
      <c r="NL92" s="9"/>
      <c r="NM92" s="9"/>
      <c r="NN92" s="9"/>
      <c r="NO92" s="9"/>
      <c r="NP92" s="9"/>
      <c r="NQ92" s="9"/>
      <c r="NR92" s="9"/>
      <c r="NS92" s="9"/>
      <c r="NT92" s="9"/>
      <c r="NU92" s="9"/>
      <c r="NV92" s="9"/>
      <c r="NW92" s="9"/>
      <c r="NX92" s="9"/>
      <c r="NY92" s="9"/>
      <c r="NZ92" s="9"/>
      <c r="OA92" s="9"/>
      <c r="OB92" s="9"/>
      <c r="OC92" s="9"/>
      <c r="OD92" s="9"/>
      <c r="OE92" s="9"/>
      <c r="OF92" s="9"/>
      <c r="OG92" s="9"/>
      <c r="OH92" s="9"/>
      <c r="OI92" s="9"/>
      <c r="OJ92" s="9"/>
      <c r="OK92" s="9"/>
      <c r="OL92" s="9"/>
      <c r="OM92" s="9"/>
      <c r="ON92" s="9"/>
      <c r="OO92" s="9"/>
      <c r="OP92" s="9"/>
      <c r="OQ92" s="9"/>
      <c r="OR92" s="9"/>
      <c r="OS92" s="9"/>
      <c r="OT92" s="9"/>
      <c r="OU92" s="9"/>
      <c r="OV92" s="9"/>
      <c r="OW92" s="9"/>
      <c r="OX92" s="9"/>
      <c r="OY92" s="9"/>
      <c r="OZ92" s="9"/>
      <c r="PA92" s="9"/>
      <c r="PB92" s="9"/>
      <c r="PC92" s="9"/>
      <c r="PD92" s="9"/>
      <c r="PE92" s="9"/>
      <c r="PF92" s="9"/>
      <c r="PG92" s="9"/>
      <c r="PH92" s="9"/>
      <c r="PI92" s="9"/>
      <c r="PJ92" s="9"/>
      <c r="PK92" s="9"/>
      <c r="PL92" s="9"/>
      <c r="PM92" s="9"/>
      <c r="PN92" s="9"/>
      <c r="PO92" s="9"/>
      <c r="PP92" s="9"/>
      <c r="PQ92" s="9"/>
      <c r="PR92" s="9"/>
      <c r="PS92" s="9"/>
      <c r="PT92" s="9"/>
      <c r="PU92" s="9"/>
      <c r="PV92" s="9"/>
      <c r="PW92" s="9"/>
      <c r="PX92" s="9"/>
      <c r="PY92" s="9"/>
      <c r="PZ92" s="9"/>
      <c r="QA92" s="9"/>
      <c r="QB92" s="9"/>
      <c r="QC92" s="9"/>
      <c r="QD92" s="9"/>
      <c r="QE92" s="9"/>
      <c r="QF92" s="9"/>
      <c r="QG92" s="9"/>
      <c r="QH92" s="9"/>
      <c r="QI92" s="9"/>
      <c r="QJ92" s="9"/>
      <c r="QK92" s="9"/>
      <c r="QL92" s="9"/>
      <c r="QM92" s="9"/>
      <c r="QN92" s="9"/>
      <c r="QO92" s="9"/>
      <c r="QP92" s="9"/>
      <c r="QQ92" s="9"/>
      <c r="QR92" s="9"/>
      <c r="QS92" s="9"/>
      <c r="QT92" s="9"/>
      <c r="QU92" s="9"/>
      <c r="QV92" s="9"/>
      <c r="QW92" s="9"/>
      <c r="QX92" s="9"/>
      <c r="QY92" s="9"/>
      <c r="QZ92" s="9"/>
      <c r="RA92" s="9"/>
      <c r="RB92" s="9"/>
      <c r="RC92" s="9"/>
      <c r="RD92" s="9"/>
      <c r="RE92" s="9"/>
      <c r="RF92" s="9"/>
      <c r="RG92" s="9"/>
      <c r="RH92" s="9"/>
      <c r="RI92" s="9"/>
      <c r="RJ92" s="9"/>
      <c r="RK92" s="9"/>
      <c r="RL92" s="9"/>
      <c r="RM92" s="9"/>
      <c r="RN92" s="9"/>
      <c r="RO92" s="9"/>
      <c r="RP92" s="9"/>
      <c r="RQ92" s="9"/>
      <c r="RR92" s="9"/>
      <c r="RS92" s="9"/>
      <c r="RT92" s="9"/>
      <c r="RU92" s="9"/>
      <c r="RV92" s="9"/>
      <c r="RW92" s="9"/>
      <c r="RX92" s="9"/>
      <c r="RY92" s="9"/>
      <c r="RZ92" s="9"/>
      <c r="SA92" s="9"/>
      <c r="SB92" s="9"/>
      <c r="SC92" s="9"/>
      <c r="SD92" s="9"/>
      <c r="SE92" s="9"/>
      <c r="SF92" s="9"/>
      <c r="SG92" s="9"/>
      <c r="SH92" s="9"/>
      <c r="SI92" s="9"/>
      <c r="SJ92" s="9"/>
      <c r="SK92" s="9"/>
      <c r="SL92" s="9"/>
      <c r="SM92" s="9"/>
      <c r="SN92" s="9"/>
      <c r="SO92" s="9"/>
      <c r="SP92" s="9"/>
      <c r="SQ92" s="9"/>
      <c r="SR92" s="9"/>
      <c r="SS92" s="9"/>
      <c r="ST92" s="9"/>
      <c r="SU92" s="9"/>
      <c r="SV92" s="9"/>
      <c r="SW92" s="9"/>
      <c r="SX92" s="9"/>
      <c r="SY92" s="9"/>
      <c r="SZ92" s="9"/>
      <c r="TA92" s="9"/>
      <c r="TB92" s="9"/>
      <c r="TC92" s="9"/>
      <c r="TD92" s="9"/>
      <c r="TE92" s="9"/>
      <c r="TF92" s="9"/>
      <c r="TG92" s="9"/>
      <c r="TH92" s="9"/>
      <c r="TI92" s="9"/>
      <c r="TJ92" s="9"/>
      <c r="TK92" s="9"/>
      <c r="TL92" s="9"/>
      <c r="TM92" s="9"/>
      <c r="TN92" s="9"/>
      <c r="TO92" s="9"/>
      <c r="TP92" s="9"/>
      <c r="TQ92" s="9"/>
      <c r="TR92" s="9"/>
      <c r="TS92" s="9"/>
      <c r="TT92" s="9"/>
      <c r="TU92" s="9"/>
      <c r="TV92" s="9"/>
      <c r="TW92" s="9"/>
      <c r="TX92" s="9"/>
      <c r="TY92" s="9"/>
      <c r="TZ92" s="9"/>
      <c r="UA92" s="9"/>
      <c r="UB92" s="9"/>
      <c r="UC92" s="9"/>
      <c r="UD92" s="9"/>
      <c r="UE92" s="9"/>
      <c r="UF92" s="9"/>
      <c r="UG92" s="9"/>
      <c r="UH92" s="9"/>
      <c r="UI92" s="9"/>
      <c r="UJ92" s="9"/>
      <c r="UK92" s="9"/>
      <c r="UL92" s="9"/>
      <c r="UM92" s="9"/>
      <c r="UN92" s="9"/>
      <c r="UO92" s="9"/>
      <c r="UP92" s="9"/>
      <c r="UQ92" s="9"/>
      <c r="UR92" s="9"/>
      <c r="US92" s="9"/>
      <c r="UT92" s="9"/>
      <c r="UU92" s="9"/>
      <c r="UV92" s="9"/>
      <c r="UW92" s="9"/>
      <c r="UX92" s="9"/>
      <c r="UY92" s="9"/>
      <c r="UZ92" s="9"/>
      <c r="VA92" s="9"/>
      <c r="VB92" s="9"/>
      <c r="VC92" s="9"/>
      <c r="VD92" s="9"/>
      <c r="VE92" s="9"/>
      <c r="VF92" s="9"/>
      <c r="VG92" s="9"/>
      <c r="VH92" s="9"/>
      <c r="VI92" s="9"/>
      <c r="VJ92" s="9"/>
      <c r="VK92" s="9"/>
      <c r="VL92" s="9"/>
      <c r="VM92" s="9"/>
      <c r="VN92" s="9"/>
      <c r="VO92" s="9"/>
      <c r="VP92" s="9"/>
      <c r="VQ92" s="9"/>
      <c r="VR92" s="9"/>
      <c r="VS92" s="9"/>
      <c r="VT92" s="9"/>
      <c r="VU92" s="9"/>
      <c r="VV92" s="9"/>
      <c r="VW92" s="9"/>
      <c r="VX92" s="9"/>
      <c r="VY92" s="9"/>
      <c r="VZ92" s="9"/>
      <c r="WA92" s="9"/>
      <c r="WB92" s="9"/>
      <c r="WC92" s="9"/>
      <c r="WD92" s="9"/>
      <c r="WE92" s="9"/>
      <c r="WF92" s="9"/>
      <c r="WG92" s="9"/>
      <c r="WH92" s="9"/>
      <c r="WI92" s="9"/>
      <c r="WJ92" s="9"/>
      <c r="WK92" s="9"/>
      <c r="WL92" s="9"/>
      <c r="WM92" s="9"/>
      <c r="WN92" s="9"/>
      <c r="WO92" s="9"/>
      <c r="WP92" s="9"/>
      <c r="WQ92" s="9"/>
      <c r="WR92" s="9"/>
      <c r="WS92" s="9"/>
      <c r="WT92" s="9"/>
      <c r="WU92" s="9"/>
      <c r="WV92" s="9"/>
      <c r="WW92" s="9"/>
      <c r="WX92" s="9"/>
      <c r="WY92" s="9"/>
      <c r="WZ92" s="9"/>
      <c r="XA92" s="9"/>
      <c r="XB92" s="9"/>
      <c r="XC92" s="9"/>
      <c r="XD92" s="9"/>
      <c r="XE92" s="9"/>
      <c r="XF92" s="9"/>
      <c r="XG92" s="9"/>
      <c r="XH92" s="9"/>
      <c r="XI92" s="9"/>
      <c r="XJ92" s="9"/>
      <c r="XK92" s="9"/>
      <c r="XL92" s="9"/>
      <c r="XM92" s="9"/>
      <c r="XN92" s="9"/>
      <c r="XO92" s="9"/>
      <c r="XP92" s="9"/>
      <c r="XQ92" s="9"/>
      <c r="XR92" s="9"/>
      <c r="XS92" s="9"/>
      <c r="XT92" s="9"/>
      <c r="XU92" s="9"/>
      <c r="XV92" s="9"/>
      <c r="XW92" s="9"/>
      <c r="XX92" s="9"/>
      <c r="XY92" s="9"/>
      <c r="XZ92" s="9"/>
      <c r="YA92" s="9"/>
      <c r="YB92" s="9"/>
      <c r="YC92" s="9"/>
      <c r="YD92" s="9"/>
      <c r="YE92" s="9"/>
      <c r="YF92" s="9"/>
      <c r="YG92" s="9"/>
      <c r="YH92" s="9"/>
      <c r="YI92" s="9"/>
      <c r="YJ92" s="9"/>
      <c r="YK92" s="9"/>
      <c r="YL92" s="9"/>
      <c r="YM92" s="9"/>
      <c r="YN92" s="9"/>
      <c r="YO92" s="9"/>
      <c r="YP92" s="9"/>
      <c r="YQ92" s="9"/>
      <c r="YR92" s="9"/>
      <c r="YS92" s="9"/>
      <c r="YT92" s="9"/>
      <c r="YU92" s="9"/>
      <c r="YV92" s="9"/>
      <c r="YW92" s="9"/>
      <c r="YX92" s="9"/>
      <c r="YY92" s="9"/>
      <c r="YZ92" s="9"/>
      <c r="ZA92" s="9"/>
      <c r="ZB92" s="9"/>
      <c r="ZC92" s="9"/>
      <c r="ZD92" s="9"/>
      <c r="ZE92" s="9"/>
      <c r="ZF92" s="9"/>
      <c r="ZG92" s="9"/>
      <c r="ZH92" s="9"/>
      <c r="ZI92" s="9"/>
      <c r="ZJ92" s="9"/>
      <c r="ZK92" s="9"/>
      <c r="ZL92" s="9"/>
      <c r="ZM92" s="9"/>
      <c r="ZN92" s="9"/>
      <c r="ZO92" s="9"/>
      <c r="ZP92" s="9"/>
      <c r="ZQ92" s="9"/>
      <c r="ZR92" s="9"/>
      <c r="ZS92" s="9"/>
      <c r="ZT92" s="9"/>
      <c r="ZU92" s="9"/>
      <c r="ZV92" s="9"/>
      <c r="ZW92" s="9"/>
      <c r="ZX92" s="9"/>
      <c r="ZY92" s="9"/>
      <c r="ZZ92" s="9"/>
      <c r="AAA92" s="9"/>
      <c r="AAB92" s="9"/>
      <c r="AAC92" s="9"/>
      <c r="AAD92" s="9"/>
      <c r="AAE92" s="9"/>
      <c r="AAF92" s="9"/>
      <c r="AAG92" s="9"/>
      <c r="AAH92" s="9"/>
      <c r="AAI92" s="9"/>
      <c r="AAJ92" s="9"/>
      <c r="AAK92" s="9"/>
      <c r="AAL92" s="9"/>
      <c r="AAM92" s="9"/>
      <c r="AAN92" s="9"/>
      <c r="AAO92" s="9"/>
      <c r="AAP92" s="9"/>
      <c r="AAQ92" s="9"/>
      <c r="AAR92" s="9"/>
      <c r="AAS92" s="9"/>
      <c r="AAT92" s="9"/>
      <c r="AAU92" s="9"/>
      <c r="AAV92" s="9"/>
      <c r="AAW92" s="9"/>
      <c r="AAX92" s="9"/>
      <c r="AAY92" s="9"/>
      <c r="AAZ92" s="9"/>
      <c r="ABA92" s="9"/>
      <c r="ABB92" s="9"/>
      <c r="ABC92" s="9"/>
      <c r="ABD92" s="9"/>
      <c r="ABE92" s="9"/>
      <c r="ABF92" s="9"/>
      <c r="ABG92" s="9"/>
      <c r="ABH92" s="9"/>
      <c r="ABI92" s="9"/>
      <c r="ABJ92" s="9"/>
      <c r="ABK92" s="9"/>
      <c r="ABL92" s="9"/>
      <c r="ABM92" s="9"/>
      <c r="ABN92" s="9"/>
      <c r="ABO92" s="9"/>
      <c r="ABP92" s="9"/>
      <c r="ABQ92" s="9"/>
      <c r="ABR92" s="9"/>
      <c r="ABS92" s="9"/>
      <c r="ABT92" s="9"/>
      <c r="ABU92" s="9"/>
      <c r="ABV92" s="9"/>
      <c r="ABW92" s="9"/>
      <c r="ABX92" s="9"/>
      <c r="ABY92" s="9"/>
      <c r="ABZ92" s="9"/>
      <c r="ACA92" s="9"/>
      <c r="ACB92" s="9"/>
      <c r="ACC92" s="9"/>
      <c r="ACD92" s="9"/>
      <c r="ACE92" s="9"/>
      <c r="ACF92" s="9"/>
      <c r="ACG92" s="9"/>
      <c r="ACH92" s="9"/>
      <c r="ACI92" s="9"/>
      <c r="ACJ92" s="9"/>
      <c r="ACK92" s="9"/>
      <c r="ACL92" s="9"/>
      <c r="ACM92" s="9"/>
      <c r="ACN92" s="9"/>
      <c r="ACO92" s="9"/>
      <c r="ACP92" s="9"/>
      <c r="ACQ92" s="9"/>
      <c r="ACR92" s="9"/>
      <c r="ACS92" s="9"/>
      <c r="ACT92" s="9"/>
      <c r="ACU92" s="9"/>
      <c r="ACV92" s="9"/>
      <c r="ACW92" s="9"/>
      <c r="ACX92" s="9"/>
      <c r="ACY92" s="9"/>
      <c r="ACZ92" s="9"/>
      <c r="ADA92" s="9"/>
      <c r="ADB92" s="9"/>
      <c r="ADC92" s="9"/>
      <c r="ADD92" s="9"/>
      <c r="ADE92" s="9"/>
      <c r="ADF92" s="9"/>
      <c r="ADG92" s="9"/>
      <c r="ADH92" s="9"/>
      <c r="ADI92" s="9"/>
      <c r="ADJ92" s="9"/>
      <c r="ADK92" s="9"/>
      <c r="ADL92" s="9"/>
      <c r="ADM92" s="9"/>
      <c r="ADN92" s="9"/>
      <c r="ADO92" s="9"/>
      <c r="ADP92" s="9"/>
      <c r="ADQ92" s="9"/>
      <c r="ADR92" s="9"/>
      <c r="ADS92" s="9"/>
      <c r="ADT92" s="9"/>
      <c r="ADU92" s="9"/>
      <c r="ADV92" s="9"/>
    </row>
    <row r="93" spans="1:802 16383:16383" s="10" customFormat="1" ht="13.5" thickBot="1">
      <c r="A93" s="9"/>
      <c r="B93" s="80"/>
      <c r="C93" s="75"/>
      <c r="D93" s="146"/>
      <c r="E93" s="147"/>
      <c r="F93" s="75"/>
      <c r="G93" s="146"/>
      <c r="H93" s="147"/>
      <c r="I93" s="75"/>
      <c r="J93" s="146"/>
      <c r="K93" s="147"/>
      <c r="L93" s="75"/>
      <c r="M93" s="146"/>
      <c r="N93" s="147"/>
      <c r="O93" s="75"/>
      <c r="P93" s="146"/>
      <c r="Q93" s="147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/>
      <c r="YQ93" s="9"/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</row>
    <row r="94" spans="1:802 16383:16383" s="13" customFormat="1" ht="30.75" customHeight="1" thickBot="1">
      <c r="A94" s="9"/>
      <c r="B94" s="143" t="s">
        <v>46</v>
      </c>
      <c r="C94" s="43"/>
      <c r="D94" s="148"/>
      <c r="E94" s="149"/>
      <c r="F94" s="43"/>
      <c r="G94" s="148"/>
      <c r="H94" s="149"/>
      <c r="I94" s="43"/>
      <c r="J94" s="148"/>
      <c r="K94" s="149"/>
      <c r="L94" s="43"/>
      <c r="M94" s="148"/>
      <c r="N94" s="149"/>
      <c r="O94" s="43"/>
      <c r="P94" s="148"/>
      <c r="Q94" s="14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  <c r="JP94" s="9"/>
      <c r="JQ94" s="9"/>
      <c r="JR94" s="9"/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9"/>
      <c r="KJ94" s="9"/>
      <c r="KK94" s="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9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9"/>
      <c r="LY94" s="9"/>
      <c r="LZ94" s="9"/>
      <c r="MA94" s="9"/>
      <c r="MB94" s="9"/>
      <c r="MC94" s="9"/>
      <c r="MD94" s="9"/>
      <c r="ME94" s="9"/>
      <c r="MF94" s="9"/>
      <c r="MG94" s="9"/>
      <c r="MH94" s="9"/>
      <c r="MI94" s="9"/>
      <c r="MJ94" s="9"/>
      <c r="MK94" s="9"/>
      <c r="ML94" s="9"/>
      <c r="MM94" s="9"/>
      <c r="MN94" s="9"/>
      <c r="MO94" s="9"/>
      <c r="MP94" s="9"/>
      <c r="MQ94" s="9"/>
      <c r="MR94" s="9"/>
      <c r="MS94" s="9"/>
      <c r="MT94" s="9"/>
      <c r="MU94" s="9"/>
      <c r="MV94" s="9"/>
      <c r="MW94" s="9"/>
      <c r="MX94" s="9"/>
      <c r="MY94" s="9"/>
      <c r="MZ94" s="9"/>
      <c r="NA94" s="9"/>
      <c r="NB94" s="9"/>
      <c r="NC94" s="9"/>
      <c r="ND94" s="9"/>
      <c r="NE94" s="9"/>
      <c r="NF94" s="9"/>
      <c r="NG94" s="9"/>
      <c r="NH94" s="9"/>
      <c r="NI94" s="9"/>
      <c r="NJ94" s="9"/>
      <c r="NK94" s="9"/>
      <c r="NL94" s="9"/>
      <c r="NM94" s="9"/>
      <c r="NN94" s="9"/>
      <c r="NO94" s="9"/>
      <c r="NP94" s="9"/>
      <c r="NQ94" s="9"/>
      <c r="NR94" s="9"/>
      <c r="NS94" s="9"/>
      <c r="NT94" s="9"/>
      <c r="NU94" s="9"/>
      <c r="NV94" s="9"/>
      <c r="NW94" s="9"/>
      <c r="NX94" s="9"/>
      <c r="NY94" s="9"/>
      <c r="NZ94" s="9"/>
      <c r="OA94" s="9"/>
      <c r="OB94" s="9"/>
      <c r="OC94" s="9"/>
      <c r="OD94" s="9"/>
      <c r="OE94" s="9"/>
      <c r="OF94" s="9"/>
      <c r="OG94" s="9"/>
      <c r="OH94" s="9"/>
      <c r="OI94" s="9"/>
      <c r="OJ94" s="9"/>
      <c r="OK94" s="9"/>
      <c r="OL94" s="9"/>
      <c r="OM94" s="9"/>
      <c r="ON94" s="9"/>
      <c r="OO94" s="9"/>
      <c r="OP94" s="9"/>
      <c r="OQ94" s="9"/>
      <c r="OR94" s="9"/>
      <c r="OS94" s="9"/>
      <c r="OT94" s="9"/>
      <c r="OU94" s="9"/>
      <c r="OV94" s="9"/>
      <c r="OW94" s="9"/>
      <c r="OX94" s="9"/>
      <c r="OY94" s="9"/>
      <c r="OZ94" s="9"/>
      <c r="PA94" s="9"/>
      <c r="PB94" s="9"/>
      <c r="PC94" s="9"/>
      <c r="PD94" s="9"/>
      <c r="PE94" s="9"/>
      <c r="PF94" s="9"/>
      <c r="PG94" s="9"/>
      <c r="PH94" s="9"/>
      <c r="PI94" s="9"/>
      <c r="PJ94" s="9"/>
      <c r="PK94" s="9"/>
      <c r="PL94" s="9"/>
      <c r="PM94" s="9"/>
      <c r="PN94" s="9"/>
      <c r="PO94" s="9"/>
      <c r="PP94" s="9"/>
      <c r="PQ94" s="9"/>
      <c r="PR94" s="9"/>
      <c r="PS94" s="9"/>
      <c r="PT94" s="9"/>
      <c r="PU94" s="9"/>
      <c r="PV94" s="9"/>
      <c r="PW94" s="9"/>
      <c r="PX94" s="9"/>
      <c r="PY94" s="9"/>
      <c r="PZ94" s="9"/>
      <c r="QA94" s="9"/>
      <c r="QB94" s="9"/>
      <c r="QC94" s="9"/>
      <c r="QD94" s="9"/>
      <c r="QE94" s="9"/>
      <c r="QF94" s="9"/>
      <c r="QG94" s="9"/>
      <c r="QH94" s="9"/>
      <c r="QI94" s="9"/>
      <c r="QJ94" s="9"/>
      <c r="QK94" s="9"/>
      <c r="QL94" s="9"/>
      <c r="QM94" s="9"/>
      <c r="QN94" s="9"/>
      <c r="QO94" s="9"/>
      <c r="QP94" s="9"/>
      <c r="QQ94" s="9"/>
      <c r="QR94" s="9"/>
      <c r="QS94" s="9"/>
      <c r="QT94" s="9"/>
      <c r="QU94" s="9"/>
      <c r="QV94" s="9"/>
      <c r="QW94" s="9"/>
      <c r="QX94" s="9"/>
      <c r="QY94" s="9"/>
      <c r="QZ94" s="9"/>
      <c r="RA94" s="9"/>
      <c r="RB94" s="9"/>
      <c r="RC94" s="9"/>
      <c r="RD94" s="9"/>
      <c r="RE94" s="9"/>
      <c r="RF94" s="9"/>
      <c r="RG94" s="9"/>
      <c r="RH94" s="9"/>
      <c r="RI94" s="9"/>
      <c r="RJ94" s="9"/>
      <c r="RK94" s="9"/>
      <c r="RL94" s="9"/>
      <c r="RM94" s="9"/>
      <c r="RN94" s="9"/>
      <c r="RO94" s="9"/>
      <c r="RP94" s="9"/>
      <c r="RQ94" s="9"/>
      <c r="RR94" s="9"/>
      <c r="RS94" s="9"/>
      <c r="RT94" s="9"/>
      <c r="RU94" s="9"/>
      <c r="RV94" s="9"/>
      <c r="RW94" s="9"/>
      <c r="RX94" s="9"/>
      <c r="RY94" s="9"/>
      <c r="RZ94" s="9"/>
      <c r="SA94" s="9"/>
      <c r="SB94" s="9"/>
      <c r="SC94" s="9"/>
      <c r="SD94" s="9"/>
      <c r="SE94" s="9"/>
      <c r="SF94" s="9"/>
      <c r="SG94" s="9"/>
      <c r="SH94" s="9"/>
      <c r="SI94" s="9"/>
      <c r="SJ94" s="9"/>
      <c r="SK94" s="9"/>
      <c r="SL94" s="9"/>
      <c r="SM94" s="9"/>
      <c r="SN94" s="9"/>
      <c r="SO94" s="9"/>
      <c r="SP94" s="9"/>
      <c r="SQ94" s="9"/>
      <c r="SR94" s="9"/>
      <c r="SS94" s="9"/>
      <c r="ST94" s="9"/>
      <c r="SU94" s="9"/>
      <c r="SV94" s="9"/>
      <c r="SW94" s="9"/>
      <c r="SX94" s="9"/>
      <c r="SY94" s="9"/>
      <c r="SZ94" s="9"/>
      <c r="TA94" s="9"/>
      <c r="TB94" s="9"/>
      <c r="TC94" s="9"/>
      <c r="TD94" s="9"/>
      <c r="TE94" s="9"/>
      <c r="TF94" s="9"/>
      <c r="TG94" s="9"/>
      <c r="TH94" s="9"/>
      <c r="TI94" s="9"/>
      <c r="TJ94" s="9"/>
      <c r="TK94" s="9"/>
      <c r="TL94" s="9"/>
      <c r="TM94" s="9"/>
      <c r="TN94" s="9"/>
      <c r="TO94" s="9"/>
      <c r="TP94" s="9"/>
      <c r="TQ94" s="9"/>
      <c r="TR94" s="9"/>
      <c r="TS94" s="9"/>
      <c r="TT94" s="9"/>
      <c r="TU94" s="9"/>
      <c r="TV94" s="9"/>
      <c r="TW94" s="9"/>
      <c r="TX94" s="9"/>
      <c r="TY94" s="9"/>
      <c r="TZ94" s="9"/>
      <c r="UA94" s="9"/>
      <c r="UB94" s="9"/>
      <c r="UC94" s="9"/>
      <c r="UD94" s="9"/>
      <c r="UE94" s="9"/>
      <c r="UF94" s="9"/>
      <c r="UG94" s="9"/>
      <c r="UH94" s="9"/>
      <c r="UI94" s="9"/>
      <c r="UJ94" s="9"/>
      <c r="UK94" s="9"/>
      <c r="UL94" s="9"/>
      <c r="UM94" s="9"/>
      <c r="UN94" s="9"/>
      <c r="UO94" s="9"/>
      <c r="UP94" s="9"/>
      <c r="UQ94" s="9"/>
      <c r="UR94" s="9"/>
      <c r="US94" s="9"/>
      <c r="UT94" s="9"/>
      <c r="UU94" s="9"/>
      <c r="UV94" s="9"/>
      <c r="UW94" s="9"/>
      <c r="UX94" s="9"/>
      <c r="UY94" s="9"/>
      <c r="UZ94" s="9"/>
      <c r="VA94" s="9"/>
      <c r="VB94" s="9"/>
      <c r="VC94" s="9"/>
      <c r="VD94" s="9"/>
      <c r="VE94" s="9"/>
      <c r="VF94" s="9"/>
      <c r="VG94" s="9"/>
      <c r="VH94" s="9"/>
      <c r="VI94" s="9"/>
      <c r="VJ94" s="9"/>
      <c r="VK94" s="9"/>
      <c r="VL94" s="9"/>
      <c r="VM94" s="9"/>
      <c r="VN94" s="9"/>
      <c r="VO94" s="9"/>
      <c r="VP94" s="9"/>
      <c r="VQ94" s="9"/>
      <c r="VR94" s="9"/>
      <c r="VS94" s="9"/>
      <c r="VT94" s="9"/>
      <c r="VU94" s="9"/>
      <c r="VV94" s="9"/>
      <c r="VW94" s="9"/>
      <c r="VX94" s="9"/>
      <c r="VY94" s="9"/>
      <c r="VZ94" s="9"/>
      <c r="WA94" s="9"/>
      <c r="WB94" s="9"/>
      <c r="WC94" s="9"/>
      <c r="WD94" s="9"/>
      <c r="WE94" s="9"/>
      <c r="WF94" s="9"/>
      <c r="WG94" s="9"/>
      <c r="WH94" s="9"/>
      <c r="WI94" s="9"/>
      <c r="WJ94" s="9"/>
      <c r="WK94" s="9"/>
      <c r="WL94" s="9"/>
      <c r="WM94" s="9"/>
      <c r="WN94" s="9"/>
      <c r="WO94" s="9"/>
      <c r="WP94" s="9"/>
      <c r="WQ94" s="9"/>
      <c r="WR94" s="9"/>
      <c r="WS94" s="9"/>
      <c r="WT94" s="9"/>
      <c r="WU94" s="9"/>
      <c r="WV94" s="9"/>
      <c r="WW94" s="9"/>
      <c r="WX94" s="9"/>
      <c r="WY94" s="9"/>
      <c r="WZ94" s="9"/>
      <c r="XA94" s="9"/>
      <c r="XB94" s="9"/>
      <c r="XC94" s="9"/>
      <c r="XD94" s="9"/>
      <c r="XE94" s="9"/>
      <c r="XF94" s="9"/>
      <c r="XG94" s="9"/>
      <c r="XH94" s="9"/>
      <c r="XI94" s="9"/>
      <c r="XJ94" s="9"/>
      <c r="XK94" s="9"/>
      <c r="XL94" s="9"/>
      <c r="XM94" s="9"/>
      <c r="XN94" s="9"/>
      <c r="XO94" s="9"/>
      <c r="XP94" s="9"/>
      <c r="XQ94" s="9"/>
      <c r="XR94" s="9"/>
      <c r="XS94" s="9"/>
      <c r="XT94" s="9"/>
      <c r="XU94" s="9"/>
      <c r="XV94" s="9"/>
      <c r="XW94" s="9"/>
      <c r="XX94" s="9"/>
      <c r="XY94" s="9"/>
      <c r="XZ94" s="9"/>
      <c r="YA94" s="9"/>
      <c r="YB94" s="9"/>
      <c r="YC94" s="9"/>
      <c r="YD94" s="9"/>
      <c r="YE94" s="9"/>
      <c r="YF94" s="9"/>
      <c r="YG94" s="9"/>
      <c r="YH94" s="9"/>
      <c r="YI94" s="9"/>
      <c r="YJ94" s="9"/>
      <c r="YK94" s="9"/>
      <c r="YL94" s="9"/>
      <c r="YM94" s="9"/>
      <c r="YN94" s="9"/>
      <c r="YO94" s="9"/>
      <c r="YP94" s="9"/>
      <c r="YQ94" s="9"/>
      <c r="YR94" s="9"/>
      <c r="YS94" s="9"/>
      <c r="YT94" s="9"/>
      <c r="YU94" s="9"/>
      <c r="YV94" s="9"/>
      <c r="YW94" s="9"/>
      <c r="YX94" s="9"/>
      <c r="YY94" s="9"/>
      <c r="YZ94" s="9"/>
      <c r="ZA94" s="9"/>
      <c r="ZB94" s="9"/>
      <c r="ZC94" s="9"/>
      <c r="ZD94" s="9"/>
      <c r="ZE94" s="9"/>
      <c r="ZF94" s="9"/>
      <c r="ZG94" s="9"/>
      <c r="ZH94" s="9"/>
      <c r="ZI94" s="9"/>
      <c r="ZJ94" s="9"/>
      <c r="ZK94" s="9"/>
      <c r="ZL94" s="9"/>
      <c r="ZM94" s="9"/>
      <c r="ZN94" s="9"/>
      <c r="ZO94" s="9"/>
      <c r="ZP94" s="9"/>
      <c r="ZQ94" s="9"/>
      <c r="ZR94" s="9"/>
      <c r="ZS94" s="9"/>
      <c r="ZT94" s="9"/>
      <c r="ZU94" s="9"/>
      <c r="ZV94" s="9"/>
      <c r="ZW94" s="9"/>
      <c r="ZX94" s="9"/>
      <c r="ZY94" s="9"/>
      <c r="ZZ94" s="9"/>
      <c r="AAA94" s="9"/>
      <c r="AAB94" s="9"/>
      <c r="AAC94" s="9"/>
      <c r="AAD94" s="9"/>
      <c r="AAE94" s="9"/>
      <c r="AAF94" s="9"/>
      <c r="AAG94" s="9"/>
      <c r="AAH94" s="9"/>
      <c r="AAI94" s="9"/>
      <c r="AAJ94" s="9"/>
      <c r="AAK94" s="9"/>
      <c r="AAL94" s="9"/>
      <c r="AAM94" s="9"/>
      <c r="AAN94" s="9"/>
      <c r="AAO94" s="9"/>
      <c r="AAP94" s="9"/>
      <c r="AAQ94" s="9"/>
      <c r="AAR94" s="9"/>
      <c r="AAS94" s="9"/>
      <c r="AAT94" s="9"/>
      <c r="AAU94" s="9"/>
      <c r="AAV94" s="9"/>
      <c r="AAW94" s="9"/>
      <c r="AAX94" s="9"/>
      <c r="AAY94" s="9"/>
      <c r="AAZ94" s="9"/>
      <c r="ABA94" s="9"/>
      <c r="ABB94" s="9"/>
      <c r="ABC94" s="9"/>
      <c r="ABD94" s="9"/>
      <c r="ABE94" s="9"/>
      <c r="ABF94" s="9"/>
      <c r="ABG94" s="9"/>
      <c r="ABH94" s="9"/>
      <c r="ABI94" s="9"/>
      <c r="ABJ94" s="9"/>
      <c r="ABK94" s="9"/>
      <c r="ABL94" s="9"/>
      <c r="ABM94" s="9"/>
      <c r="ABN94" s="9"/>
      <c r="ABO94" s="9"/>
      <c r="ABP94" s="9"/>
      <c r="ABQ94" s="9"/>
      <c r="ABR94" s="9"/>
      <c r="ABS94" s="9"/>
      <c r="ABT94" s="9"/>
      <c r="ABU94" s="9"/>
      <c r="ABV94" s="9"/>
      <c r="ABW94" s="9"/>
      <c r="ABX94" s="9"/>
      <c r="ABY94" s="9"/>
      <c r="ABZ94" s="9"/>
      <c r="ACA94" s="9"/>
      <c r="ACB94" s="9"/>
      <c r="ACC94" s="9"/>
      <c r="ACD94" s="9"/>
      <c r="ACE94" s="9"/>
      <c r="ACF94" s="9"/>
      <c r="ACG94" s="9"/>
      <c r="ACH94" s="9"/>
      <c r="ACI94" s="9"/>
      <c r="ACJ94" s="9"/>
      <c r="ACK94" s="9"/>
      <c r="ACL94" s="9"/>
      <c r="ACM94" s="9"/>
      <c r="ACN94" s="9"/>
      <c r="ACO94" s="9"/>
      <c r="ACP94" s="9"/>
      <c r="ACQ94" s="9"/>
      <c r="ACR94" s="9"/>
      <c r="ACS94" s="9"/>
      <c r="ACT94" s="9"/>
      <c r="ACU94" s="9"/>
      <c r="ACV94" s="9"/>
      <c r="ACW94" s="9"/>
      <c r="ACX94" s="9"/>
      <c r="ACY94" s="9"/>
      <c r="ACZ94" s="9"/>
      <c r="ADA94" s="9"/>
      <c r="ADB94" s="9"/>
      <c r="ADC94" s="9"/>
      <c r="ADD94" s="9"/>
      <c r="ADE94" s="9"/>
      <c r="ADF94" s="9"/>
      <c r="ADG94" s="9"/>
      <c r="ADH94" s="9"/>
      <c r="ADI94" s="9"/>
      <c r="ADJ94" s="9"/>
      <c r="ADK94" s="9"/>
      <c r="ADL94" s="9"/>
      <c r="ADM94" s="9"/>
      <c r="ADN94" s="9"/>
      <c r="ADO94" s="9"/>
      <c r="ADP94" s="9"/>
      <c r="ADQ94" s="9"/>
      <c r="ADR94" s="9"/>
      <c r="ADS94" s="9"/>
      <c r="ADT94" s="9"/>
      <c r="ADU94" s="9"/>
      <c r="ADV94" s="9"/>
      <c r="XFC94" s="10"/>
    </row>
    <row r="95" spans="1:802 16383:16383" s="9" customFormat="1" ht="24.75" customHeight="1">
      <c r="B95" s="19" t="s">
        <v>83</v>
      </c>
      <c r="C95" s="14">
        <v>186674733503.40997</v>
      </c>
      <c r="D95" s="66">
        <v>175708701080.28</v>
      </c>
      <c r="E95" s="64">
        <v>10966032423.129999</v>
      </c>
      <c r="F95" s="14">
        <v>206115515064.66</v>
      </c>
      <c r="G95" s="66">
        <v>194347418922.51996</v>
      </c>
      <c r="H95" s="64">
        <v>11768096142.139999</v>
      </c>
      <c r="I95" s="14">
        <v>224081128297.01996</v>
      </c>
      <c r="J95" s="66">
        <v>211646418323.77002</v>
      </c>
      <c r="K95" s="64">
        <v>12434709973.25</v>
      </c>
      <c r="L95" s="14">
        <v>243670411466.15997</v>
      </c>
      <c r="M95" s="66">
        <v>229606080806.01999</v>
      </c>
      <c r="N95" s="64">
        <v>14064330660.139999</v>
      </c>
      <c r="O95" s="14">
        <v>252932697214.13998</v>
      </c>
      <c r="P95" s="66">
        <v>241012142465.82999</v>
      </c>
      <c r="Q95" s="64">
        <v>11920554748.309999</v>
      </c>
      <c r="XFC95" s="10"/>
    </row>
    <row r="96" spans="1:802 16383:16383" s="9" customFormat="1">
      <c r="A96" s="16"/>
      <c r="B96" s="20" t="s">
        <v>52</v>
      </c>
      <c r="C96" s="15">
        <v>128321349289</v>
      </c>
      <c r="D96" s="67">
        <v>126118457498</v>
      </c>
      <c r="E96" s="60">
        <v>2202891791</v>
      </c>
      <c r="F96" s="15">
        <v>137407836763.27998</v>
      </c>
      <c r="G96" s="67">
        <v>134770825988.53</v>
      </c>
      <c r="H96" s="60">
        <v>2637010774.75</v>
      </c>
      <c r="I96" s="15">
        <v>145305411330.21002</v>
      </c>
      <c r="J96" s="67">
        <v>142203728756.41</v>
      </c>
      <c r="K96" s="60">
        <v>3101682573.7999997</v>
      </c>
      <c r="L96" s="15">
        <v>151349967494.88</v>
      </c>
      <c r="M96" s="67">
        <v>147751420467.56</v>
      </c>
      <c r="N96" s="60">
        <v>3598547027.3199997</v>
      </c>
      <c r="O96" s="15">
        <v>153966825465.90997</v>
      </c>
      <c r="P96" s="67">
        <v>150854952305.07001</v>
      </c>
      <c r="Q96" s="60">
        <v>3111873160.8399997</v>
      </c>
      <c r="XFC96" s="10"/>
    </row>
    <row r="97" spans="1:802 16383:16383" s="9" customFormat="1">
      <c r="A97" s="16"/>
      <c r="B97" s="80" t="s">
        <v>96</v>
      </c>
      <c r="C97" s="75">
        <f t="shared" ref="C97:K97" si="6">C96/C106</f>
        <v>4867.0073241014652</v>
      </c>
      <c r="D97" s="81">
        <f t="shared" si="6"/>
        <v>4818.6563868170615</v>
      </c>
      <c r="E97" s="82">
        <f t="shared" si="6"/>
        <v>11437.414544869265</v>
      </c>
      <c r="F97" s="75">
        <f t="shared" si="6"/>
        <v>5095.6218927205064</v>
      </c>
      <c r="G97" s="81">
        <f t="shared" si="6"/>
        <v>5038.3365070956479</v>
      </c>
      <c r="H97" s="82">
        <f t="shared" si="6"/>
        <v>12163.894897135477</v>
      </c>
      <c r="I97" s="75">
        <f t="shared" si="6"/>
        <v>5163.7834364367091</v>
      </c>
      <c r="J97" s="81">
        <f t="shared" si="6"/>
        <v>5097.551886265559</v>
      </c>
      <c r="K97" s="82">
        <f t="shared" si="6"/>
        <v>12771.694229502255</v>
      </c>
      <c r="L97" s="75">
        <f t="shared" ref="L97:N97" si="7">L96/L106</f>
        <v>5315.7878051860816</v>
      </c>
      <c r="M97" s="81">
        <f t="shared" si="7"/>
        <v>5237.3308843145523</v>
      </c>
      <c r="N97" s="82">
        <f t="shared" si="7"/>
        <v>13809.81210043787</v>
      </c>
      <c r="O97" s="75">
        <f t="shared" ref="O97:Q97" si="8">O96/O106</f>
        <v>6072.6624989724523</v>
      </c>
      <c r="P97" s="81">
        <f t="shared" si="8"/>
        <v>6006.2687024854949</v>
      </c>
      <c r="Q97" s="82">
        <f t="shared" si="8"/>
        <v>13084.003232620522</v>
      </c>
      <c r="XFC97" s="10"/>
    </row>
    <row r="98" spans="1:802 16383:16383" s="9" customFormat="1">
      <c r="A98" s="16"/>
      <c r="B98" s="20" t="s">
        <v>53</v>
      </c>
      <c r="C98" s="15">
        <v>6752865787</v>
      </c>
      <c r="D98" s="67">
        <v>2099747233</v>
      </c>
      <c r="E98" s="60">
        <v>4653118554</v>
      </c>
      <c r="F98" s="15">
        <v>7158606330</v>
      </c>
      <c r="G98" s="67">
        <v>2959582105</v>
      </c>
      <c r="H98" s="60">
        <v>4199024225</v>
      </c>
      <c r="I98" s="15">
        <v>6415896009</v>
      </c>
      <c r="J98" s="67">
        <v>2881204718</v>
      </c>
      <c r="K98" s="60">
        <v>3534691291</v>
      </c>
      <c r="L98" s="15">
        <v>6212402160</v>
      </c>
      <c r="M98" s="67">
        <v>2644700443</v>
      </c>
      <c r="N98" s="60">
        <v>3567701717</v>
      </c>
      <c r="O98" s="15">
        <v>7672543390</v>
      </c>
      <c r="P98" s="67">
        <v>3894053222</v>
      </c>
      <c r="Q98" s="60">
        <v>3778490168</v>
      </c>
      <c r="XFC98" s="10"/>
    </row>
    <row r="99" spans="1:802 16383:16383" s="9" customFormat="1">
      <c r="A99" s="16"/>
      <c r="B99" s="80" t="s">
        <v>97</v>
      </c>
      <c r="C99" s="75">
        <f t="shared" ref="C99:K99" si="9">C98/C108</f>
        <v>20903.598805750229</v>
      </c>
      <c r="D99" s="81">
        <f t="shared" si="9"/>
        <v>17912.416786808051</v>
      </c>
      <c r="E99" s="82">
        <f t="shared" si="9"/>
        <v>22607.159256650066</v>
      </c>
      <c r="F99" s="75">
        <f t="shared" si="9"/>
        <v>20034.665403528019</v>
      </c>
      <c r="G99" s="81">
        <f t="shared" si="9"/>
        <v>14410.975824122315</v>
      </c>
      <c r="H99" s="82">
        <f t="shared" si="9"/>
        <v>27635.886462508475</v>
      </c>
      <c r="I99" s="75">
        <f t="shared" si="9"/>
        <v>18676.432001373974</v>
      </c>
      <c r="J99" s="81">
        <f t="shared" si="9"/>
        <v>11251.058125685813</v>
      </c>
      <c r="K99" s="82">
        <f t="shared" si="9"/>
        <v>40421.417686343571</v>
      </c>
      <c r="L99" s="75">
        <f t="shared" ref="L99:N99" si="10">L98/L108</f>
        <v>17578.356592305863</v>
      </c>
      <c r="M99" s="81">
        <f t="shared" si="10"/>
        <v>9696.6046783625734</v>
      </c>
      <c r="N99" s="82">
        <f t="shared" si="10"/>
        <v>44227.524477171581</v>
      </c>
      <c r="O99" s="75">
        <f t="shared" ref="O99:Q99" si="11">O98/O108</f>
        <v>14788.39253154261</v>
      </c>
      <c r="P99" s="81">
        <f t="shared" si="11"/>
        <v>9055.2638454812659</v>
      </c>
      <c r="Q99" s="82">
        <f t="shared" si="11"/>
        <v>42555.357224912717</v>
      </c>
      <c r="XFC99" s="10"/>
    </row>
    <row r="100" spans="1:802 16383:16383" s="9" customFormat="1">
      <c r="A100" s="16"/>
      <c r="B100" s="20" t="s">
        <v>54</v>
      </c>
      <c r="C100" s="15">
        <v>45921066383.840004</v>
      </c>
      <c r="D100" s="67">
        <v>42987252058.439995</v>
      </c>
      <c r="E100" s="60">
        <v>2933814325.4000001</v>
      </c>
      <c r="F100" s="15">
        <v>54602945865.649994</v>
      </c>
      <c r="G100" s="67">
        <v>51060934301.109993</v>
      </c>
      <c r="H100" s="60">
        <v>3542011564.54</v>
      </c>
      <c r="I100" s="15">
        <v>63805481348</v>
      </c>
      <c r="J100" s="67">
        <v>59712207807.760002</v>
      </c>
      <c r="K100" s="60">
        <v>4093273540.6599998</v>
      </c>
      <c r="L100" s="15">
        <v>75280273222.699997</v>
      </c>
      <c r="M100" s="67">
        <v>70454230000.529999</v>
      </c>
      <c r="N100" s="60">
        <v>4826043222.1700001</v>
      </c>
      <c r="O100" s="15">
        <v>76510480453.699997</v>
      </c>
      <c r="P100" s="67">
        <v>72763648032.779999</v>
      </c>
      <c r="Q100" s="60">
        <v>3746832420.9200001</v>
      </c>
      <c r="XFC100" s="10"/>
    </row>
    <row r="101" spans="1:802 16383:16383" s="9" customFormat="1" ht="25.5">
      <c r="A101" s="16"/>
      <c r="B101" s="80" t="s">
        <v>98</v>
      </c>
      <c r="C101" s="75">
        <f t="shared" ref="C101:K101" si="12">C100/C110</f>
        <v>1157.0310221194402</v>
      </c>
      <c r="D101" s="81">
        <f t="shared" si="12"/>
        <v>1125.0598796619327</v>
      </c>
      <c r="E101" s="82">
        <f t="shared" si="12"/>
        <v>1982.5065668097668</v>
      </c>
      <c r="F101" s="75">
        <f t="shared" si="12"/>
        <v>1132.4362018755614</v>
      </c>
      <c r="G101" s="81">
        <f t="shared" si="12"/>
        <v>1098.7060745867477</v>
      </c>
      <c r="H101" s="82">
        <f t="shared" si="12"/>
        <v>2031.5057667389335</v>
      </c>
      <c r="I101" s="75">
        <f t="shared" si="12"/>
        <v>1082.2128236324936</v>
      </c>
      <c r="J101" s="81">
        <f t="shared" si="12"/>
        <v>1050.4985929145284</v>
      </c>
      <c r="K101" s="82">
        <f t="shared" si="12"/>
        <v>1933.9174261860339</v>
      </c>
      <c r="L101" s="75">
        <f t="shared" ref="L101:N101" si="13">L100/L110</f>
        <v>1048.2639586840123</v>
      </c>
      <c r="M101" s="81">
        <f t="shared" si="13"/>
        <v>1015.7920736690077</v>
      </c>
      <c r="N101" s="82">
        <f t="shared" si="13"/>
        <v>1965.5415157545335</v>
      </c>
      <c r="O101" s="75">
        <f t="shared" ref="O101:Q101" si="14">O100/O110</f>
        <v>948.82975591913942</v>
      </c>
      <c r="P101" s="81">
        <f t="shared" si="14"/>
        <v>927.49540743616956</v>
      </c>
      <c r="Q101" s="82">
        <f t="shared" si="14"/>
        <v>1714.861803015033</v>
      </c>
      <c r="XFC101" s="10"/>
    </row>
    <row r="102" spans="1:802 16383:16383" s="9" customFormat="1">
      <c r="A102" s="16"/>
      <c r="B102" s="20" t="s">
        <v>55</v>
      </c>
      <c r="C102" s="15">
        <v>5679452042.7700005</v>
      </c>
      <c r="D102" s="67">
        <v>4503244290.3799992</v>
      </c>
      <c r="E102" s="60">
        <v>1176207752.3900001</v>
      </c>
      <c r="F102" s="15">
        <v>6946126104.5099993</v>
      </c>
      <c r="G102" s="67">
        <v>5556076526.7999992</v>
      </c>
      <c r="H102" s="60">
        <v>1390049577.71</v>
      </c>
      <c r="I102" s="15">
        <v>8554339610.2700005</v>
      </c>
      <c r="J102" s="67">
        <v>6849277043.0799999</v>
      </c>
      <c r="K102" s="60">
        <v>1705062567.1899998</v>
      </c>
      <c r="L102" s="198">
        <v>10827768588.759996</v>
      </c>
      <c r="M102" s="198">
        <v>8755729895.1100006</v>
      </c>
      <c r="N102" s="198">
        <v>2072038693.6500001</v>
      </c>
      <c r="O102" s="198">
        <v>14782847904.189999</v>
      </c>
      <c r="P102" s="198">
        <v>13499488905.639999</v>
      </c>
      <c r="Q102" s="198">
        <v>1283358998.5499997</v>
      </c>
      <c r="XFC102" s="10"/>
    </row>
    <row r="103" spans="1:802 16383:16383" s="9" customFormat="1">
      <c r="B103" s="80" t="s">
        <v>99</v>
      </c>
      <c r="C103" s="75">
        <f t="shared" ref="C103:K103" si="15">C102/C112</f>
        <v>1571.8455420788778</v>
      </c>
      <c r="D103" s="81">
        <f t="shared" si="15"/>
        <v>1523.1658112235973</v>
      </c>
      <c r="E103" s="82">
        <f t="shared" si="15"/>
        <v>1790.9929459980056</v>
      </c>
      <c r="F103" s="75">
        <f t="shared" si="15"/>
        <v>1617.9314854815061</v>
      </c>
      <c r="G103" s="81">
        <f t="shared" si="15"/>
        <v>1509.2874573854913</v>
      </c>
      <c r="H103" s="82">
        <f t="shared" si="15"/>
        <v>2271.4861488571073</v>
      </c>
      <c r="I103" s="75">
        <f t="shared" si="15"/>
        <v>1573.8240456324622</v>
      </c>
      <c r="J103" s="81">
        <f t="shared" si="15"/>
        <v>1478.6790921376919</v>
      </c>
      <c r="K103" s="82">
        <f t="shared" si="15"/>
        <v>2122.4114279757168</v>
      </c>
      <c r="L103" s="75">
        <f t="shared" ref="L103:N103" si="16">L102/L112</f>
        <v>1609.5862196912133</v>
      </c>
      <c r="M103" s="81">
        <f t="shared" si="16"/>
        <v>1467.9275588446537</v>
      </c>
      <c r="N103" s="82">
        <f t="shared" si="16"/>
        <v>2717.9161287339498</v>
      </c>
      <c r="O103" s="75">
        <f t="shared" ref="O103:Q103" si="17">O102/O112</f>
        <v>1463.6029501452083</v>
      </c>
      <c r="P103" s="81">
        <f t="shared" si="17"/>
        <v>1438.9421376944949</v>
      </c>
      <c r="Q103" s="82">
        <f t="shared" si="17"/>
        <v>1785.478366765167</v>
      </c>
      <c r="XFC103" s="10"/>
    </row>
    <row r="104" spans="1:802 16383:16383" s="9" customFormat="1">
      <c r="B104" s="20"/>
      <c r="C104" s="15"/>
      <c r="D104" s="67"/>
      <c r="E104" s="60"/>
      <c r="F104" s="15"/>
      <c r="G104" s="67"/>
      <c r="H104" s="60"/>
      <c r="I104" s="15"/>
      <c r="J104" s="67"/>
      <c r="K104" s="60"/>
      <c r="L104" s="15"/>
      <c r="M104" s="67"/>
      <c r="N104" s="60"/>
      <c r="O104" s="15"/>
      <c r="P104" s="67"/>
      <c r="Q104" s="60"/>
      <c r="XFC104" s="10"/>
    </row>
    <row r="105" spans="1:802 16383:16383" s="10" customFormat="1" ht="24.75" customHeight="1">
      <c r="A105" s="9"/>
      <c r="B105" s="19" t="s">
        <v>84</v>
      </c>
      <c r="C105" s="72">
        <v>69990549</v>
      </c>
      <c r="D105" s="72">
        <v>67455534</v>
      </c>
      <c r="E105" s="72">
        <v>2535015</v>
      </c>
      <c r="F105" s="14">
        <v>79833625</v>
      </c>
      <c r="G105" s="66">
        <v>77109398</v>
      </c>
      <c r="H105" s="64">
        <v>2724227</v>
      </c>
      <c r="I105" s="14">
        <v>92876594</v>
      </c>
      <c r="J105" s="66">
        <v>89626360</v>
      </c>
      <c r="K105" s="64">
        <v>3250234</v>
      </c>
      <c r="L105" s="14">
        <v>107366482</v>
      </c>
      <c r="M105" s="66">
        <v>103807548</v>
      </c>
      <c r="N105" s="64">
        <v>3558934</v>
      </c>
      <c r="O105" s="14">
        <v>116609903</v>
      </c>
      <c r="P105" s="66">
        <v>113379581</v>
      </c>
      <c r="Q105" s="64">
        <v>3230322</v>
      </c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</row>
    <row r="106" spans="1:802 16383:16383" s="9" customFormat="1">
      <c r="A106" s="16"/>
      <c r="B106" s="20" t="s">
        <v>52</v>
      </c>
      <c r="C106" s="15">
        <v>26365555</v>
      </c>
      <c r="D106" s="15">
        <v>26172951</v>
      </c>
      <c r="E106" s="15">
        <v>192604</v>
      </c>
      <c r="F106" s="15">
        <v>26965862</v>
      </c>
      <c r="G106" s="67">
        <v>26749072</v>
      </c>
      <c r="H106" s="60">
        <v>216790</v>
      </c>
      <c r="I106" s="15">
        <v>28139331</v>
      </c>
      <c r="J106" s="67">
        <v>27896475</v>
      </c>
      <c r="K106" s="60">
        <v>242856</v>
      </c>
      <c r="L106" s="15">
        <v>28471785</v>
      </c>
      <c r="M106" s="67">
        <v>28211206</v>
      </c>
      <c r="N106" s="60">
        <v>260579</v>
      </c>
      <c r="O106" s="15">
        <v>25354089</v>
      </c>
      <c r="P106" s="67">
        <v>25116251</v>
      </c>
      <c r="Q106" s="60">
        <v>237838</v>
      </c>
      <c r="XFC106" s="10"/>
    </row>
    <row r="107" spans="1:802 16383:16383" s="9" customFormat="1" ht="25.5">
      <c r="A107" s="16"/>
      <c r="B107" s="80" t="s">
        <v>92</v>
      </c>
      <c r="C107" s="75">
        <f>C106/2073702</f>
        <v>12.714244862569453</v>
      </c>
      <c r="D107" s="97"/>
      <c r="E107" s="98"/>
      <c r="F107" s="75">
        <f>F106/2073702</f>
        <v>13.003730526372642</v>
      </c>
      <c r="G107" s="97"/>
      <c r="H107" s="98"/>
      <c r="I107" s="75">
        <f>I106/2075301</f>
        <v>13.559156478987868</v>
      </c>
      <c r="J107" s="97"/>
      <c r="K107" s="98"/>
      <c r="L107" s="75">
        <f>L106/2077132</f>
        <v>13.707258373565089</v>
      </c>
      <c r="M107" s="97"/>
      <c r="N107" s="98"/>
      <c r="O107" s="75">
        <f>O106/2076255</f>
        <v>12.211452350506079</v>
      </c>
      <c r="P107" s="97"/>
      <c r="Q107" s="98"/>
      <c r="XFC107" s="10"/>
    </row>
    <row r="108" spans="1:802 16383:16383" s="9" customFormat="1">
      <c r="A108" s="16"/>
      <c r="B108" s="20" t="s">
        <v>53</v>
      </c>
      <c r="C108" s="15">
        <v>323048</v>
      </c>
      <c r="D108" s="67">
        <v>117223</v>
      </c>
      <c r="E108" s="60">
        <v>205825</v>
      </c>
      <c r="F108" s="15">
        <v>357311</v>
      </c>
      <c r="G108" s="67">
        <v>205370</v>
      </c>
      <c r="H108" s="60">
        <v>151941</v>
      </c>
      <c r="I108" s="15">
        <v>343529</v>
      </c>
      <c r="J108" s="67">
        <v>256083</v>
      </c>
      <c r="K108" s="60">
        <v>87446</v>
      </c>
      <c r="L108" s="15">
        <v>353412</v>
      </c>
      <c r="M108" s="67">
        <v>272745</v>
      </c>
      <c r="N108" s="60">
        <v>80667</v>
      </c>
      <c r="O108" s="15">
        <v>518822</v>
      </c>
      <c r="P108" s="67">
        <v>430032</v>
      </c>
      <c r="Q108" s="60">
        <v>88790</v>
      </c>
      <c r="XFC108" s="10"/>
    </row>
    <row r="109" spans="1:802 16383:16383" s="9" customFormat="1" ht="25.5">
      <c r="A109" s="16"/>
      <c r="B109" s="80" t="s">
        <v>93</v>
      </c>
      <c r="C109" s="76">
        <f>C108/2073702</f>
        <v>0.15578323211338949</v>
      </c>
      <c r="D109" s="99"/>
      <c r="E109" s="98"/>
      <c r="F109" s="76">
        <f>F108/2073702</f>
        <v>0.17230585686853753</v>
      </c>
      <c r="G109" s="99"/>
      <c r="H109" s="98"/>
      <c r="I109" s="76">
        <f>I108/2075301</f>
        <v>0.1655321324472932</v>
      </c>
      <c r="J109" s="99"/>
      <c r="K109" s="98"/>
      <c r="L109" s="76">
        <f>L108/2077132</f>
        <v>0.17014421808532149</v>
      </c>
      <c r="M109" s="99"/>
      <c r="N109" s="98"/>
      <c r="O109" s="76">
        <f>O108/2076255</f>
        <v>0.24988356439840001</v>
      </c>
      <c r="P109" s="99"/>
      <c r="Q109" s="98"/>
      <c r="XFC109" s="10"/>
    </row>
    <row r="110" spans="1:802 16383:16383" s="9" customFormat="1">
      <c r="A110" s="16"/>
      <c r="B110" s="20" t="s">
        <v>54</v>
      </c>
      <c r="C110" s="15">
        <v>39688708</v>
      </c>
      <c r="D110" s="67">
        <v>38208857</v>
      </c>
      <c r="E110" s="60">
        <v>1479851</v>
      </c>
      <c r="F110" s="15">
        <v>48217238</v>
      </c>
      <c r="G110" s="67">
        <v>46473698</v>
      </c>
      <c r="H110" s="60">
        <v>1743540</v>
      </c>
      <c r="I110" s="15">
        <v>58958349</v>
      </c>
      <c r="J110" s="67">
        <v>56841778</v>
      </c>
      <c r="K110" s="60">
        <v>2116571</v>
      </c>
      <c r="L110" s="15">
        <v>71814234</v>
      </c>
      <c r="M110" s="67">
        <v>69358909</v>
      </c>
      <c r="N110" s="60">
        <v>2455325</v>
      </c>
      <c r="O110" s="15">
        <v>80636679</v>
      </c>
      <c r="P110" s="67">
        <v>78451761</v>
      </c>
      <c r="Q110" s="60">
        <v>2184918</v>
      </c>
      <c r="XFC110" s="10"/>
    </row>
    <row r="111" spans="1:802 16383:16383" s="9" customFormat="1" ht="25.5">
      <c r="A111" s="16"/>
      <c r="B111" s="80" t="s">
        <v>94</v>
      </c>
      <c r="C111" s="75">
        <f>C110/2073702</f>
        <v>19.139060482171498</v>
      </c>
      <c r="D111" s="97"/>
      <c r="E111" s="100"/>
      <c r="F111" s="75">
        <f>F110/2073702</f>
        <v>23.251768093969144</v>
      </c>
      <c r="G111" s="97"/>
      <c r="H111" s="100"/>
      <c r="I111" s="75">
        <f>I110/2075301</f>
        <v>28.40954107380086</v>
      </c>
      <c r="J111" s="97"/>
      <c r="K111" s="100"/>
      <c r="L111" s="75">
        <f>L110/2077132</f>
        <v>34.573745915040547</v>
      </c>
      <c r="M111" s="97"/>
      <c r="N111" s="100"/>
      <c r="O111" s="75">
        <f>O110/2076255</f>
        <v>38.837560415266914</v>
      </c>
      <c r="P111" s="97"/>
      <c r="Q111" s="100"/>
      <c r="XFC111" s="10"/>
    </row>
    <row r="112" spans="1:802 16383:16383" s="9" customFormat="1">
      <c r="A112" s="16"/>
      <c r="B112" s="20" t="s">
        <v>55</v>
      </c>
      <c r="C112" s="15">
        <v>3613238</v>
      </c>
      <c r="D112" s="67">
        <v>2956503</v>
      </c>
      <c r="E112" s="60">
        <v>656735</v>
      </c>
      <c r="F112" s="15">
        <v>4293214</v>
      </c>
      <c r="G112" s="67">
        <v>3681258</v>
      </c>
      <c r="H112" s="60">
        <v>611956</v>
      </c>
      <c r="I112" s="15">
        <v>5435385</v>
      </c>
      <c r="J112" s="67">
        <v>4632024</v>
      </c>
      <c r="K112" s="60">
        <v>803361</v>
      </c>
      <c r="L112" s="15">
        <v>6727051</v>
      </c>
      <c r="M112" s="67">
        <v>5964688</v>
      </c>
      <c r="N112" s="60">
        <v>762363</v>
      </c>
      <c r="O112" s="15">
        <v>10100313</v>
      </c>
      <c r="P112" s="67">
        <v>9381537</v>
      </c>
      <c r="Q112" s="60">
        <v>718776</v>
      </c>
      <c r="XFC112" s="10"/>
    </row>
    <row r="113" spans="1:802 16383:16383" s="9" customFormat="1" ht="25.5">
      <c r="A113" s="16"/>
      <c r="B113" s="80" t="s">
        <v>95</v>
      </c>
      <c r="C113" s="75">
        <f>C112/2073702</f>
        <v>1.7424094686700404</v>
      </c>
      <c r="D113" s="97"/>
      <c r="E113" s="98"/>
      <c r="F113" s="75">
        <f>F112/2073702</f>
        <v>2.0703138638049245</v>
      </c>
      <c r="G113" s="97"/>
      <c r="H113" s="98"/>
      <c r="I113" s="75">
        <f>I112/2075301</f>
        <v>2.6190827258310962</v>
      </c>
      <c r="J113" s="97"/>
      <c r="K113" s="98"/>
      <c r="L113" s="75">
        <f>L112/2077132</f>
        <v>3.2386246998264916</v>
      </c>
      <c r="M113" s="97"/>
      <c r="N113" s="98"/>
      <c r="O113" s="75">
        <f>O112/2076255</f>
        <v>4.8646784715750231</v>
      </c>
      <c r="P113" s="97"/>
      <c r="Q113" s="98"/>
      <c r="XFC113" s="10"/>
    </row>
    <row r="114" spans="1:802 16383:16383" s="9" customFormat="1">
      <c r="A114" s="16"/>
      <c r="B114" s="20"/>
      <c r="C114" s="15"/>
      <c r="D114" s="67"/>
      <c r="E114" s="60"/>
      <c r="F114" s="15"/>
      <c r="G114" s="67"/>
      <c r="H114" s="60"/>
      <c r="I114" s="15"/>
      <c r="J114" s="67"/>
      <c r="K114" s="60"/>
      <c r="L114" s="15"/>
      <c r="M114" s="67"/>
      <c r="N114" s="60"/>
      <c r="O114" s="15"/>
      <c r="P114" s="67"/>
      <c r="Q114" s="60"/>
      <c r="XFC114" s="10"/>
    </row>
    <row r="115" spans="1:802 16383:16383" s="9" customFormat="1" ht="30.75" customHeight="1">
      <c r="A115" s="16"/>
      <c r="B115" s="46" t="s">
        <v>58</v>
      </c>
      <c r="C115" s="150" t="s">
        <v>12</v>
      </c>
      <c r="D115" s="151" t="s">
        <v>13</v>
      </c>
      <c r="E115" s="152" t="s">
        <v>14</v>
      </c>
      <c r="F115" s="150" t="s">
        <v>12</v>
      </c>
      <c r="G115" s="151" t="s">
        <v>13</v>
      </c>
      <c r="H115" s="152" t="s">
        <v>14</v>
      </c>
      <c r="I115" s="150" t="s">
        <v>12</v>
      </c>
      <c r="J115" s="151" t="s">
        <v>13</v>
      </c>
      <c r="K115" s="152" t="s">
        <v>14</v>
      </c>
      <c r="L115" s="150" t="s">
        <v>12</v>
      </c>
      <c r="M115" s="151" t="s">
        <v>13</v>
      </c>
      <c r="N115" s="152" t="s">
        <v>14</v>
      </c>
      <c r="O115" s="150" t="s">
        <v>12</v>
      </c>
      <c r="P115" s="151" t="s">
        <v>13</v>
      </c>
      <c r="Q115" s="152" t="s">
        <v>14</v>
      </c>
      <c r="XFC115" s="10"/>
    </row>
    <row r="116" spans="1:802 16383:16383" s="9" customFormat="1" ht="24.75" customHeight="1">
      <c r="B116" s="19" t="s">
        <v>83</v>
      </c>
      <c r="C116" s="14">
        <v>159139879309.89999</v>
      </c>
      <c r="D116" s="66">
        <v>150683523654.19</v>
      </c>
      <c r="E116" s="64">
        <v>8456355655.7099991</v>
      </c>
      <c r="F116" s="14">
        <v>172928334256.45999</v>
      </c>
      <c r="G116" s="66">
        <v>164264675338.47</v>
      </c>
      <c r="H116" s="64">
        <v>8663658917.9899998</v>
      </c>
      <c r="I116" s="14">
        <v>186199910949.00003</v>
      </c>
      <c r="J116" s="66">
        <v>177385343300.28003</v>
      </c>
      <c r="K116" s="64">
        <v>8814567648.7199993</v>
      </c>
      <c r="L116" s="14">
        <v>200345646792.35999</v>
      </c>
      <c r="M116" s="66">
        <v>190723430117.11002</v>
      </c>
      <c r="N116" s="64">
        <v>9622216675.2500019</v>
      </c>
      <c r="O116" s="14">
        <v>224456106401.25995</v>
      </c>
      <c r="P116" s="66">
        <v>215258588489.90002</v>
      </c>
      <c r="Q116" s="64">
        <v>9197517911.3600006</v>
      </c>
      <c r="XFC116" s="10"/>
    </row>
    <row r="117" spans="1:802 16383:16383" s="9" customFormat="1">
      <c r="A117" s="16"/>
      <c r="B117" s="20" t="s">
        <v>52</v>
      </c>
      <c r="C117" s="15">
        <v>116553382245.26999</v>
      </c>
      <c r="D117" s="67">
        <v>114568808561.25999</v>
      </c>
      <c r="E117" s="60">
        <v>1984573684.01</v>
      </c>
      <c r="F117" s="15">
        <v>124073376901.44</v>
      </c>
      <c r="G117" s="67">
        <v>121617548104.44</v>
      </c>
      <c r="H117" s="60">
        <v>2455828797</v>
      </c>
      <c r="I117" s="15">
        <v>130963242726.45</v>
      </c>
      <c r="J117" s="67">
        <v>128037658946.44</v>
      </c>
      <c r="K117" s="60">
        <v>2925583780.0100002</v>
      </c>
      <c r="L117" s="15">
        <v>136170691575.81001</v>
      </c>
      <c r="M117" s="67">
        <v>132765027240</v>
      </c>
      <c r="N117" s="60">
        <v>3405664336</v>
      </c>
      <c r="O117" s="15">
        <v>141419594439.37</v>
      </c>
      <c r="P117" s="67">
        <v>138492316268.37</v>
      </c>
      <c r="Q117" s="60">
        <v>2927278171</v>
      </c>
      <c r="XFC117" s="10"/>
    </row>
    <row r="118" spans="1:802 16383:16383" s="9" customFormat="1">
      <c r="A118" s="16"/>
      <c r="B118" s="20" t="s">
        <v>53</v>
      </c>
      <c r="C118" s="15">
        <v>6752865787</v>
      </c>
      <c r="D118" s="67">
        <v>2099747233</v>
      </c>
      <c r="E118" s="60">
        <v>4653118554</v>
      </c>
      <c r="F118" s="15">
        <v>7158606330</v>
      </c>
      <c r="G118" s="67">
        <v>2959582105</v>
      </c>
      <c r="H118" s="60">
        <v>4199024225</v>
      </c>
      <c r="I118" s="15">
        <v>6415896009</v>
      </c>
      <c r="J118" s="67">
        <v>2881204718</v>
      </c>
      <c r="K118" s="60">
        <v>3534691291</v>
      </c>
      <c r="L118" s="15">
        <v>6212402160</v>
      </c>
      <c r="M118" s="67">
        <v>2644700443</v>
      </c>
      <c r="N118" s="60">
        <v>3567701717</v>
      </c>
      <c r="O118" s="15">
        <v>7672543390</v>
      </c>
      <c r="P118" s="67">
        <v>3894053222</v>
      </c>
      <c r="Q118" s="60">
        <v>3778490168</v>
      </c>
      <c r="XFC118" s="10"/>
    </row>
    <row r="119" spans="1:802 16383:16383" s="9" customFormat="1">
      <c r="A119" s="16"/>
      <c r="B119" s="20" t="s">
        <v>54</v>
      </c>
      <c r="C119" s="15">
        <v>34085493989.440002</v>
      </c>
      <c r="D119" s="67">
        <v>32530543095.739998</v>
      </c>
      <c r="E119" s="60">
        <v>1554950893.6999998</v>
      </c>
      <c r="F119" s="15">
        <v>39454335420.610008</v>
      </c>
      <c r="G119" s="67">
        <v>37702000500.62001</v>
      </c>
      <c r="H119" s="60">
        <v>1752334919.9900002</v>
      </c>
      <c r="I119" s="15">
        <v>45861134554.25</v>
      </c>
      <c r="J119" s="67">
        <v>43833359014.540009</v>
      </c>
      <c r="K119" s="60">
        <v>2027775539.71</v>
      </c>
      <c r="L119" s="15">
        <v>53729301968.929993</v>
      </c>
      <c r="M119" s="67">
        <v>51409894132</v>
      </c>
      <c r="N119" s="60">
        <v>2319407837.25</v>
      </c>
      <c r="O119" s="15">
        <v>65076907132.470001</v>
      </c>
      <c r="P119" s="67">
        <v>62942389565.110001</v>
      </c>
      <c r="Q119" s="60">
        <v>2134517567.3600001</v>
      </c>
      <c r="XFC119" s="10"/>
    </row>
    <row r="120" spans="1:802 16383:16383" s="9" customFormat="1" ht="25.5">
      <c r="A120" s="16"/>
      <c r="B120" s="21" t="s">
        <v>56</v>
      </c>
      <c r="C120" s="77">
        <f>28711711969.61/C119</f>
        <v>0.84234401820625371</v>
      </c>
      <c r="D120" s="78">
        <f>27367191788/C119</f>
        <v>0.80289849390120638</v>
      </c>
      <c r="E120" s="79">
        <f>1344520181/C119</f>
        <v>3.9445524287151146E-2</v>
      </c>
      <c r="F120" s="77">
        <f>29972444500/F119</f>
        <v>0.75967429638526129</v>
      </c>
      <c r="G120" s="78">
        <f>28625518104/F119</f>
        <v>0.72553542719279229</v>
      </c>
      <c r="H120" s="79">
        <f>1346926396/F119</f>
        <v>3.413886919246896E-2</v>
      </c>
      <c r="I120" s="77">
        <f>29728379275/I119</f>
        <v>0.6482259883874818</v>
      </c>
      <c r="J120" s="78">
        <f>28387042049/I119</f>
        <v>0.61897818980950925</v>
      </c>
      <c r="K120" s="79">
        <f>1341337226/I119</f>
        <v>2.9247798577972529E-2</v>
      </c>
      <c r="L120" s="77">
        <f>28425830754.52/L119</f>
        <v>0.52905639405026672</v>
      </c>
      <c r="M120" s="78">
        <f>27120455831.12/L119</f>
        <v>0.5047609932993905</v>
      </c>
      <c r="N120" s="79">
        <f>1305374923.4/L119</f>
        <v>2.429540075087628E-2</v>
      </c>
      <c r="O120" s="77">
        <f>24125109537.84/O119</f>
        <v>0.37071690405831875</v>
      </c>
      <c r="P120" s="78">
        <f>23204970546.97/O119</f>
        <v>0.35657764896131527</v>
      </c>
      <c r="Q120" s="79">
        <f>920138990.87/O119</f>
        <v>1.4139255097003502E-2</v>
      </c>
      <c r="XFC120" s="10"/>
    </row>
    <row r="121" spans="1:802 16383:16383" s="9" customFormat="1" ht="25.5">
      <c r="A121" s="16"/>
      <c r="B121" s="21" t="s">
        <v>57</v>
      </c>
      <c r="C121" s="77">
        <f>5373782014/C119</f>
        <v>0.15765598162270575</v>
      </c>
      <c r="D121" s="78">
        <f>5163351301/C119</f>
        <v>0.15148236673934234</v>
      </c>
      <c r="E121" s="79">
        <f>210430713/C119</f>
        <v>6.1736148833633851E-3</v>
      </c>
      <c r="F121" s="77">
        <f>9481890923/F119</f>
        <v>0.24032570367531486</v>
      </c>
      <c r="G121" s="78">
        <f>9076482398/F119</f>
        <v>0.23005031769610448</v>
      </c>
      <c r="H121" s="79">
        <f>405408526/F119</f>
        <v>1.0275386004556148E-2</v>
      </c>
      <c r="I121" s="77">
        <f>16132755277/I119</f>
        <v>0.35177401156345706</v>
      </c>
      <c r="J121" s="78">
        <f>15446316965/I119</f>
        <v>0.33680625468888609</v>
      </c>
      <c r="K121" s="79">
        <f>686438313/I119</f>
        <v>1.4967756896375932E-2</v>
      </c>
      <c r="L121" s="77">
        <f>25303470975.41/L119</f>
        <v>0.47094360150150882</v>
      </c>
      <c r="M121" s="78">
        <f>24289438357.56/L119</f>
        <v>0.45207061077409566</v>
      </c>
      <c r="N121" s="79">
        <f>1014032617.85/L119</f>
        <v>1.8872990727413209E-2</v>
      </c>
      <c r="O121" s="77">
        <f>40951797202.63/O119</f>
        <v>0.62928308991803905</v>
      </c>
      <c r="P121" s="78">
        <f>39737419018.14/O119</f>
        <v>0.61062242766471442</v>
      </c>
      <c r="Q121" s="79">
        <f>1214378184.49/O119</f>
        <v>1.8660662253324703E-2</v>
      </c>
      <c r="XFC121" s="10"/>
    </row>
    <row r="122" spans="1:802 16383:16383" s="9" customFormat="1">
      <c r="A122" s="16"/>
      <c r="B122" s="21"/>
      <c r="C122" s="15"/>
      <c r="D122" s="67"/>
      <c r="E122" s="60"/>
      <c r="F122" s="15"/>
      <c r="G122" s="67"/>
      <c r="H122" s="60"/>
      <c r="I122" s="15"/>
      <c r="J122" s="67"/>
      <c r="K122" s="60"/>
      <c r="L122" s="15"/>
      <c r="M122" s="67"/>
      <c r="N122" s="60"/>
      <c r="O122" s="15"/>
      <c r="P122" s="67"/>
      <c r="Q122" s="60"/>
      <c r="XFC122" s="10"/>
    </row>
    <row r="123" spans="1:802 16383:16383" s="9" customFormat="1">
      <c r="A123" s="16"/>
      <c r="B123" s="20" t="s">
        <v>55</v>
      </c>
      <c r="C123" s="15">
        <v>1748137288.1900001</v>
      </c>
      <c r="D123" s="67">
        <v>1484424764.1900001</v>
      </c>
      <c r="E123" s="60">
        <v>263712524</v>
      </c>
      <c r="F123" s="15">
        <v>2242015604.4099998</v>
      </c>
      <c r="G123" s="67">
        <v>1985544628.4099998</v>
      </c>
      <c r="H123" s="60">
        <v>256470976</v>
      </c>
      <c r="I123" s="15">
        <v>2959637660.21</v>
      </c>
      <c r="J123" s="67">
        <v>2633120622.21</v>
      </c>
      <c r="K123" s="60">
        <v>326517038</v>
      </c>
      <c r="L123" s="15">
        <v>4233251086.9400001</v>
      </c>
      <c r="M123" s="67">
        <v>3903808302</v>
      </c>
      <c r="N123" s="60">
        <v>329442785.01999998</v>
      </c>
      <c r="O123" s="15">
        <v>10287061439.42</v>
      </c>
      <c r="P123" s="67">
        <v>9929829434.4200001</v>
      </c>
      <c r="Q123" s="60">
        <v>357232005</v>
      </c>
      <c r="XFC123" s="10"/>
    </row>
    <row r="124" spans="1:802 16383:16383" s="9" customFormat="1">
      <c r="B124" s="20"/>
      <c r="C124" s="15"/>
      <c r="D124" s="67"/>
      <c r="E124" s="60"/>
      <c r="F124" s="15"/>
      <c r="G124" s="67"/>
      <c r="H124" s="60"/>
      <c r="I124" s="15"/>
      <c r="J124" s="67"/>
      <c r="K124" s="60"/>
      <c r="L124" s="15"/>
      <c r="M124" s="67"/>
      <c r="N124" s="60"/>
      <c r="O124" s="15"/>
      <c r="P124" s="67"/>
      <c r="Q124" s="60"/>
      <c r="XFC124" s="10"/>
    </row>
    <row r="125" spans="1:802 16383:16383" s="10" customFormat="1" ht="24.75" customHeight="1">
      <c r="A125" s="9"/>
      <c r="B125" s="19" t="s">
        <v>84</v>
      </c>
      <c r="C125" s="25">
        <v>62474663</v>
      </c>
      <c r="D125" s="67">
        <v>60367236</v>
      </c>
      <c r="E125" s="60">
        <v>2107427</v>
      </c>
      <c r="F125" s="14">
        <v>70170371</v>
      </c>
      <c r="G125" s="66">
        <v>67978370</v>
      </c>
      <c r="H125" s="64">
        <v>2192001</v>
      </c>
      <c r="I125" s="14">
        <v>80678011</v>
      </c>
      <c r="J125" s="66">
        <v>78077298</v>
      </c>
      <c r="K125" s="64">
        <v>2600713</v>
      </c>
      <c r="L125" s="14">
        <v>92091072</v>
      </c>
      <c r="M125" s="66">
        <v>89382041</v>
      </c>
      <c r="N125" s="64">
        <v>2709031</v>
      </c>
      <c r="O125" s="14">
        <v>106435897</v>
      </c>
      <c r="P125" s="66">
        <v>103870785</v>
      </c>
      <c r="Q125" s="64">
        <v>2565112</v>
      </c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  <c r="IU125" s="9"/>
      <c r="IV125" s="9"/>
      <c r="IW125" s="9"/>
      <c r="IX125" s="9"/>
      <c r="IY125" s="9"/>
      <c r="IZ125" s="9"/>
      <c r="JA125" s="9"/>
      <c r="JB125" s="9"/>
      <c r="JC125" s="9"/>
      <c r="JD125" s="9"/>
      <c r="JE125" s="9"/>
      <c r="JF125" s="9"/>
      <c r="JG125" s="9"/>
      <c r="JH125" s="9"/>
      <c r="JI125" s="9"/>
      <c r="JJ125" s="9"/>
      <c r="JK125" s="9"/>
      <c r="JL125" s="9"/>
      <c r="JM125" s="9"/>
      <c r="JN125" s="9"/>
      <c r="JO125" s="9"/>
      <c r="JP125" s="9"/>
      <c r="JQ125" s="9"/>
      <c r="JR125" s="9"/>
      <c r="JS125" s="9"/>
      <c r="JT125" s="9"/>
      <c r="JU125" s="9"/>
      <c r="JV125" s="9"/>
      <c r="JW125" s="9"/>
      <c r="JX125" s="9"/>
      <c r="JY125" s="9"/>
      <c r="JZ125" s="9"/>
      <c r="KA125" s="9"/>
      <c r="KB125" s="9"/>
      <c r="KC125" s="9"/>
      <c r="KD125" s="9"/>
      <c r="KE125" s="9"/>
      <c r="KF125" s="9"/>
      <c r="KG125" s="9"/>
      <c r="KH125" s="9"/>
      <c r="KI125" s="9"/>
      <c r="KJ125" s="9"/>
      <c r="KK125" s="9"/>
      <c r="KL125" s="9"/>
      <c r="KM125" s="9"/>
      <c r="KN125" s="9"/>
      <c r="KO125" s="9"/>
      <c r="KP125" s="9"/>
      <c r="KQ125" s="9"/>
      <c r="KR125" s="9"/>
      <c r="KS125" s="9"/>
      <c r="KT125" s="9"/>
      <c r="KU125" s="9"/>
      <c r="KV125" s="9"/>
      <c r="KW125" s="9"/>
      <c r="KX125" s="9"/>
      <c r="KY125" s="9"/>
      <c r="KZ125" s="9"/>
      <c r="LA125" s="9"/>
      <c r="LB125" s="9"/>
      <c r="LC125" s="9"/>
      <c r="LD125" s="9"/>
      <c r="LE125" s="9"/>
      <c r="LF125" s="9"/>
      <c r="LG125" s="9"/>
      <c r="LH125" s="9"/>
      <c r="LI125" s="9"/>
      <c r="LJ125" s="9"/>
      <c r="LK125" s="9"/>
      <c r="LL125" s="9"/>
      <c r="LM125" s="9"/>
      <c r="LN125" s="9"/>
      <c r="LO125" s="9"/>
      <c r="LP125" s="9"/>
      <c r="LQ125" s="9"/>
      <c r="LR125" s="9"/>
      <c r="LS125" s="9"/>
      <c r="LT125" s="9"/>
      <c r="LU125" s="9"/>
      <c r="LV125" s="9"/>
      <c r="LW125" s="9"/>
      <c r="LX125" s="9"/>
      <c r="LY125" s="9"/>
      <c r="LZ125" s="9"/>
      <c r="MA125" s="9"/>
      <c r="MB125" s="9"/>
      <c r="MC125" s="9"/>
      <c r="MD125" s="9"/>
      <c r="ME125" s="9"/>
      <c r="MF125" s="9"/>
      <c r="MG125" s="9"/>
      <c r="MH125" s="9"/>
      <c r="MI125" s="9"/>
      <c r="MJ125" s="9"/>
      <c r="MK125" s="9"/>
      <c r="ML125" s="9"/>
      <c r="MM125" s="9"/>
      <c r="MN125" s="9"/>
      <c r="MO125" s="9"/>
      <c r="MP125" s="9"/>
      <c r="MQ125" s="9"/>
      <c r="MR125" s="9"/>
      <c r="MS125" s="9"/>
      <c r="MT125" s="9"/>
      <c r="MU125" s="9"/>
      <c r="MV125" s="9"/>
      <c r="MW125" s="9"/>
      <c r="MX125" s="9"/>
      <c r="MY125" s="9"/>
      <c r="MZ125" s="9"/>
      <c r="NA125" s="9"/>
      <c r="NB125" s="9"/>
      <c r="NC125" s="9"/>
      <c r="ND125" s="9"/>
      <c r="NE125" s="9"/>
      <c r="NF125" s="9"/>
      <c r="NG125" s="9"/>
      <c r="NH125" s="9"/>
      <c r="NI125" s="9"/>
      <c r="NJ125" s="9"/>
      <c r="NK125" s="9"/>
      <c r="NL125" s="9"/>
      <c r="NM125" s="9"/>
      <c r="NN125" s="9"/>
      <c r="NO125" s="9"/>
      <c r="NP125" s="9"/>
      <c r="NQ125" s="9"/>
      <c r="NR125" s="9"/>
      <c r="NS125" s="9"/>
      <c r="NT125" s="9"/>
      <c r="NU125" s="9"/>
      <c r="NV125" s="9"/>
      <c r="NW125" s="9"/>
      <c r="NX125" s="9"/>
      <c r="NY125" s="9"/>
      <c r="NZ125" s="9"/>
      <c r="OA125" s="9"/>
      <c r="OB125" s="9"/>
      <c r="OC125" s="9"/>
      <c r="OD125" s="9"/>
      <c r="OE125" s="9"/>
      <c r="OF125" s="9"/>
      <c r="OG125" s="9"/>
      <c r="OH125" s="9"/>
      <c r="OI125" s="9"/>
      <c r="OJ125" s="9"/>
      <c r="OK125" s="9"/>
      <c r="OL125" s="9"/>
      <c r="OM125" s="9"/>
      <c r="ON125" s="9"/>
      <c r="OO125" s="9"/>
      <c r="OP125" s="9"/>
      <c r="OQ125" s="9"/>
      <c r="OR125" s="9"/>
      <c r="OS125" s="9"/>
      <c r="OT125" s="9"/>
      <c r="OU125" s="9"/>
      <c r="OV125" s="9"/>
      <c r="OW125" s="9"/>
      <c r="OX125" s="9"/>
      <c r="OY125" s="9"/>
      <c r="OZ125" s="9"/>
      <c r="PA125" s="9"/>
      <c r="PB125" s="9"/>
      <c r="PC125" s="9"/>
      <c r="PD125" s="9"/>
      <c r="PE125" s="9"/>
      <c r="PF125" s="9"/>
      <c r="PG125" s="9"/>
      <c r="PH125" s="9"/>
      <c r="PI125" s="9"/>
      <c r="PJ125" s="9"/>
      <c r="PK125" s="9"/>
      <c r="PL125" s="9"/>
      <c r="PM125" s="9"/>
      <c r="PN125" s="9"/>
      <c r="PO125" s="9"/>
      <c r="PP125" s="9"/>
      <c r="PQ125" s="9"/>
      <c r="PR125" s="9"/>
      <c r="PS125" s="9"/>
      <c r="PT125" s="9"/>
      <c r="PU125" s="9"/>
      <c r="PV125" s="9"/>
      <c r="PW125" s="9"/>
      <c r="PX125" s="9"/>
      <c r="PY125" s="9"/>
      <c r="PZ125" s="9"/>
      <c r="QA125" s="9"/>
      <c r="QB125" s="9"/>
      <c r="QC125" s="9"/>
      <c r="QD125" s="9"/>
      <c r="QE125" s="9"/>
      <c r="QF125" s="9"/>
      <c r="QG125" s="9"/>
      <c r="QH125" s="9"/>
      <c r="QI125" s="9"/>
      <c r="QJ125" s="9"/>
      <c r="QK125" s="9"/>
      <c r="QL125" s="9"/>
      <c r="QM125" s="9"/>
      <c r="QN125" s="9"/>
      <c r="QO125" s="9"/>
      <c r="QP125" s="9"/>
      <c r="QQ125" s="9"/>
      <c r="QR125" s="9"/>
      <c r="QS125" s="9"/>
      <c r="QT125" s="9"/>
      <c r="QU125" s="9"/>
      <c r="QV125" s="9"/>
      <c r="QW125" s="9"/>
      <c r="QX125" s="9"/>
      <c r="QY125" s="9"/>
      <c r="QZ125" s="9"/>
      <c r="RA125" s="9"/>
      <c r="RB125" s="9"/>
      <c r="RC125" s="9"/>
      <c r="RD125" s="9"/>
      <c r="RE125" s="9"/>
      <c r="RF125" s="9"/>
      <c r="RG125" s="9"/>
      <c r="RH125" s="9"/>
      <c r="RI125" s="9"/>
      <c r="RJ125" s="9"/>
      <c r="RK125" s="9"/>
      <c r="RL125" s="9"/>
      <c r="RM125" s="9"/>
      <c r="RN125" s="9"/>
      <c r="RO125" s="9"/>
      <c r="RP125" s="9"/>
      <c r="RQ125" s="9"/>
      <c r="RR125" s="9"/>
      <c r="RS125" s="9"/>
      <c r="RT125" s="9"/>
      <c r="RU125" s="9"/>
      <c r="RV125" s="9"/>
      <c r="RW125" s="9"/>
      <c r="RX125" s="9"/>
      <c r="RY125" s="9"/>
      <c r="RZ125" s="9"/>
      <c r="SA125" s="9"/>
      <c r="SB125" s="9"/>
      <c r="SC125" s="9"/>
      <c r="SD125" s="9"/>
      <c r="SE125" s="9"/>
      <c r="SF125" s="9"/>
      <c r="SG125" s="9"/>
      <c r="SH125" s="9"/>
      <c r="SI125" s="9"/>
      <c r="SJ125" s="9"/>
      <c r="SK125" s="9"/>
      <c r="SL125" s="9"/>
      <c r="SM125" s="9"/>
      <c r="SN125" s="9"/>
      <c r="SO125" s="9"/>
      <c r="SP125" s="9"/>
      <c r="SQ125" s="9"/>
      <c r="SR125" s="9"/>
      <c r="SS125" s="9"/>
      <c r="ST125" s="9"/>
      <c r="SU125" s="9"/>
      <c r="SV125" s="9"/>
      <c r="SW125" s="9"/>
      <c r="SX125" s="9"/>
      <c r="SY125" s="9"/>
      <c r="SZ125" s="9"/>
      <c r="TA125" s="9"/>
      <c r="TB125" s="9"/>
      <c r="TC125" s="9"/>
      <c r="TD125" s="9"/>
      <c r="TE125" s="9"/>
      <c r="TF125" s="9"/>
      <c r="TG125" s="9"/>
      <c r="TH125" s="9"/>
      <c r="TI125" s="9"/>
      <c r="TJ125" s="9"/>
      <c r="TK125" s="9"/>
      <c r="TL125" s="9"/>
      <c r="TM125" s="9"/>
      <c r="TN125" s="9"/>
      <c r="TO125" s="9"/>
      <c r="TP125" s="9"/>
      <c r="TQ125" s="9"/>
      <c r="TR125" s="9"/>
      <c r="TS125" s="9"/>
      <c r="TT125" s="9"/>
      <c r="TU125" s="9"/>
      <c r="TV125" s="9"/>
      <c r="TW125" s="9"/>
      <c r="TX125" s="9"/>
      <c r="TY125" s="9"/>
      <c r="TZ125" s="9"/>
      <c r="UA125" s="9"/>
      <c r="UB125" s="9"/>
      <c r="UC125" s="9"/>
      <c r="UD125" s="9"/>
      <c r="UE125" s="9"/>
      <c r="UF125" s="9"/>
      <c r="UG125" s="9"/>
      <c r="UH125" s="9"/>
      <c r="UI125" s="9"/>
      <c r="UJ125" s="9"/>
      <c r="UK125" s="9"/>
      <c r="UL125" s="9"/>
      <c r="UM125" s="9"/>
      <c r="UN125" s="9"/>
      <c r="UO125" s="9"/>
      <c r="UP125" s="9"/>
      <c r="UQ125" s="9"/>
      <c r="UR125" s="9"/>
      <c r="US125" s="9"/>
      <c r="UT125" s="9"/>
      <c r="UU125" s="9"/>
      <c r="UV125" s="9"/>
      <c r="UW125" s="9"/>
      <c r="UX125" s="9"/>
      <c r="UY125" s="9"/>
      <c r="UZ125" s="9"/>
      <c r="VA125" s="9"/>
      <c r="VB125" s="9"/>
      <c r="VC125" s="9"/>
      <c r="VD125" s="9"/>
      <c r="VE125" s="9"/>
      <c r="VF125" s="9"/>
      <c r="VG125" s="9"/>
      <c r="VH125" s="9"/>
      <c r="VI125" s="9"/>
      <c r="VJ125" s="9"/>
      <c r="VK125" s="9"/>
      <c r="VL125" s="9"/>
      <c r="VM125" s="9"/>
      <c r="VN125" s="9"/>
      <c r="VO125" s="9"/>
      <c r="VP125" s="9"/>
      <c r="VQ125" s="9"/>
      <c r="VR125" s="9"/>
      <c r="VS125" s="9"/>
      <c r="VT125" s="9"/>
      <c r="VU125" s="9"/>
      <c r="VV125" s="9"/>
      <c r="VW125" s="9"/>
      <c r="VX125" s="9"/>
      <c r="VY125" s="9"/>
      <c r="VZ125" s="9"/>
      <c r="WA125" s="9"/>
      <c r="WB125" s="9"/>
      <c r="WC125" s="9"/>
      <c r="WD125" s="9"/>
      <c r="WE125" s="9"/>
      <c r="WF125" s="9"/>
      <c r="WG125" s="9"/>
      <c r="WH125" s="9"/>
      <c r="WI125" s="9"/>
      <c r="WJ125" s="9"/>
      <c r="WK125" s="9"/>
      <c r="WL125" s="9"/>
      <c r="WM125" s="9"/>
      <c r="WN125" s="9"/>
      <c r="WO125" s="9"/>
      <c r="WP125" s="9"/>
      <c r="WQ125" s="9"/>
      <c r="WR125" s="9"/>
      <c r="WS125" s="9"/>
      <c r="WT125" s="9"/>
      <c r="WU125" s="9"/>
      <c r="WV125" s="9"/>
      <c r="WW125" s="9"/>
      <c r="WX125" s="9"/>
      <c r="WY125" s="9"/>
      <c r="WZ125" s="9"/>
      <c r="XA125" s="9"/>
      <c r="XB125" s="9"/>
      <c r="XC125" s="9"/>
      <c r="XD125" s="9"/>
      <c r="XE125" s="9"/>
      <c r="XF125" s="9"/>
      <c r="XG125" s="9"/>
      <c r="XH125" s="9"/>
      <c r="XI125" s="9"/>
      <c r="XJ125" s="9"/>
      <c r="XK125" s="9"/>
      <c r="XL125" s="9"/>
      <c r="XM125" s="9"/>
      <c r="XN125" s="9"/>
      <c r="XO125" s="9"/>
      <c r="XP125" s="9"/>
      <c r="XQ125" s="9"/>
      <c r="XR125" s="9"/>
      <c r="XS125" s="9"/>
      <c r="XT125" s="9"/>
      <c r="XU125" s="9"/>
      <c r="XV125" s="9"/>
      <c r="XW125" s="9"/>
      <c r="XX125" s="9"/>
      <c r="XY125" s="9"/>
      <c r="XZ125" s="9"/>
      <c r="YA125" s="9"/>
      <c r="YB125" s="9"/>
      <c r="YC125" s="9"/>
      <c r="YD125" s="9"/>
      <c r="YE125" s="9"/>
      <c r="YF125" s="9"/>
      <c r="YG125" s="9"/>
      <c r="YH125" s="9"/>
      <c r="YI125" s="9"/>
      <c r="YJ125" s="9"/>
      <c r="YK125" s="9"/>
      <c r="YL125" s="9"/>
      <c r="YM125" s="9"/>
      <c r="YN125" s="9"/>
      <c r="YO125" s="9"/>
      <c r="YP125" s="9"/>
      <c r="YQ125" s="9"/>
      <c r="YR125" s="9"/>
      <c r="YS125" s="9"/>
      <c r="YT125" s="9"/>
      <c r="YU125" s="9"/>
      <c r="YV125" s="9"/>
      <c r="YW125" s="9"/>
      <c r="YX125" s="9"/>
      <c r="YY125" s="9"/>
      <c r="YZ125" s="9"/>
      <c r="ZA125" s="9"/>
      <c r="ZB125" s="9"/>
      <c r="ZC125" s="9"/>
      <c r="ZD125" s="9"/>
      <c r="ZE125" s="9"/>
      <c r="ZF125" s="9"/>
      <c r="ZG125" s="9"/>
      <c r="ZH125" s="9"/>
      <c r="ZI125" s="9"/>
      <c r="ZJ125" s="9"/>
      <c r="ZK125" s="9"/>
      <c r="ZL125" s="9"/>
      <c r="ZM125" s="9"/>
      <c r="ZN125" s="9"/>
      <c r="ZO125" s="9"/>
      <c r="ZP125" s="9"/>
      <c r="ZQ125" s="9"/>
      <c r="ZR125" s="9"/>
      <c r="ZS125" s="9"/>
      <c r="ZT125" s="9"/>
      <c r="ZU125" s="9"/>
      <c r="ZV125" s="9"/>
      <c r="ZW125" s="9"/>
      <c r="ZX125" s="9"/>
      <c r="ZY125" s="9"/>
      <c r="ZZ125" s="9"/>
      <c r="AAA125" s="9"/>
      <c r="AAB125" s="9"/>
      <c r="AAC125" s="9"/>
      <c r="AAD125" s="9"/>
      <c r="AAE125" s="9"/>
      <c r="AAF125" s="9"/>
      <c r="AAG125" s="9"/>
      <c r="AAH125" s="9"/>
      <c r="AAI125" s="9"/>
      <c r="AAJ125" s="9"/>
      <c r="AAK125" s="9"/>
      <c r="AAL125" s="9"/>
      <c r="AAM125" s="9"/>
      <c r="AAN125" s="9"/>
      <c r="AAO125" s="9"/>
      <c r="AAP125" s="9"/>
      <c r="AAQ125" s="9"/>
      <c r="AAR125" s="9"/>
      <c r="AAS125" s="9"/>
      <c r="AAT125" s="9"/>
      <c r="AAU125" s="9"/>
      <c r="AAV125" s="9"/>
      <c r="AAW125" s="9"/>
      <c r="AAX125" s="9"/>
      <c r="AAY125" s="9"/>
      <c r="AAZ125" s="9"/>
      <c r="ABA125" s="9"/>
      <c r="ABB125" s="9"/>
      <c r="ABC125" s="9"/>
      <c r="ABD125" s="9"/>
      <c r="ABE125" s="9"/>
      <c r="ABF125" s="9"/>
      <c r="ABG125" s="9"/>
      <c r="ABH125" s="9"/>
      <c r="ABI125" s="9"/>
      <c r="ABJ125" s="9"/>
      <c r="ABK125" s="9"/>
      <c r="ABL125" s="9"/>
      <c r="ABM125" s="9"/>
      <c r="ABN125" s="9"/>
      <c r="ABO125" s="9"/>
      <c r="ABP125" s="9"/>
      <c r="ABQ125" s="9"/>
      <c r="ABR125" s="9"/>
      <c r="ABS125" s="9"/>
      <c r="ABT125" s="9"/>
      <c r="ABU125" s="9"/>
      <c r="ABV125" s="9"/>
      <c r="ABW125" s="9"/>
      <c r="ABX125" s="9"/>
      <c r="ABY125" s="9"/>
      <c r="ABZ125" s="9"/>
      <c r="ACA125" s="9"/>
      <c r="ACB125" s="9"/>
      <c r="ACC125" s="9"/>
      <c r="ACD125" s="9"/>
      <c r="ACE125" s="9"/>
      <c r="ACF125" s="9"/>
      <c r="ACG125" s="9"/>
      <c r="ACH125" s="9"/>
      <c r="ACI125" s="9"/>
      <c r="ACJ125" s="9"/>
      <c r="ACK125" s="9"/>
      <c r="ACL125" s="9"/>
      <c r="ACM125" s="9"/>
      <c r="ACN125" s="9"/>
      <c r="ACO125" s="9"/>
      <c r="ACP125" s="9"/>
      <c r="ACQ125" s="9"/>
      <c r="ACR125" s="9"/>
      <c r="ACS125" s="9"/>
      <c r="ACT125" s="9"/>
      <c r="ACU125" s="9"/>
      <c r="ACV125" s="9"/>
      <c r="ACW125" s="9"/>
      <c r="ACX125" s="9"/>
      <c r="ACY125" s="9"/>
      <c r="ACZ125" s="9"/>
      <c r="ADA125" s="9"/>
      <c r="ADB125" s="9"/>
      <c r="ADC125" s="9"/>
      <c r="ADD125" s="9"/>
      <c r="ADE125" s="9"/>
      <c r="ADF125" s="9"/>
      <c r="ADG125" s="9"/>
      <c r="ADH125" s="9"/>
      <c r="ADI125" s="9"/>
      <c r="ADJ125" s="9"/>
      <c r="ADK125" s="9"/>
      <c r="ADL125" s="9"/>
      <c r="ADM125" s="9"/>
      <c r="ADN125" s="9"/>
      <c r="ADO125" s="9"/>
      <c r="ADP125" s="9"/>
      <c r="ADQ125" s="9"/>
      <c r="ADR125" s="9"/>
      <c r="ADS125" s="9"/>
      <c r="ADT125" s="9"/>
      <c r="ADU125" s="9"/>
      <c r="ADV125" s="9"/>
    </row>
    <row r="126" spans="1:802 16383:16383" s="9" customFormat="1">
      <c r="A126" s="16"/>
      <c r="B126" s="20" t="s">
        <v>52</v>
      </c>
      <c r="C126" s="15">
        <v>25098155</v>
      </c>
      <c r="D126" s="67">
        <v>24924501</v>
      </c>
      <c r="E126" s="60">
        <v>173654</v>
      </c>
      <c r="F126" s="15">
        <v>25554692</v>
      </c>
      <c r="G126" s="67">
        <v>25357551</v>
      </c>
      <c r="H126" s="60">
        <v>197141</v>
      </c>
      <c r="I126" s="15">
        <v>26632982</v>
      </c>
      <c r="J126" s="15">
        <v>26411002</v>
      </c>
      <c r="K126" s="67">
        <v>221980</v>
      </c>
      <c r="L126" s="15">
        <v>26894648</v>
      </c>
      <c r="M126" s="67">
        <v>26654988</v>
      </c>
      <c r="N126" s="60">
        <v>239660</v>
      </c>
      <c r="O126" s="15">
        <v>24298928</v>
      </c>
      <c r="P126" s="67">
        <v>24078625</v>
      </c>
      <c r="Q126" s="60">
        <v>220303</v>
      </c>
      <c r="XFC126" s="10"/>
    </row>
    <row r="127" spans="1:802 16383:16383" s="9" customFormat="1">
      <c r="A127" s="16"/>
      <c r="B127" s="20" t="s">
        <v>53</v>
      </c>
      <c r="C127" s="15">
        <v>323048</v>
      </c>
      <c r="D127" s="67">
        <v>117223</v>
      </c>
      <c r="E127" s="60">
        <v>205825</v>
      </c>
      <c r="F127" s="15">
        <v>357311</v>
      </c>
      <c r="G127" s="67">
        <v>205370</v>
      </c>
      <c r="H127" s="60">
        <v>151941</v>
      </c>
      <c r="I127" s="15">
        <v>343529</v>
      </c>
      <c r="J127" s="67">
        <v>256083</v>
      </c>
      <c r="K127" s="60">
        <v>87446</v>
      </c>
      <c r="L127" s="15">
        <v>353412</v>
      </c>
      <c r="M127" s="67">
        <v>272745</v>
      </c>
      <c r="N127" s="60">
        <v>80667</v>
      </c>
      <c r="O127" s="15">
        <v>518822</v>
      </c>
      <c r="P127" s="67">
        <v>430032</v>
      </c>
      <c r="Q127" s="60">
        <v>88790</v>
      </c>
      <c r="XFC127" s="10"/>
    </row>
    <row r="128" spans="1:802 16383:16383" s="9" customFormat="1">
      <c r="A128" s="16"/>
      <c r="B128" s="20" t="s">
        <v>54</v>
      </c>
      <c r="C128" s="15">
        <v>35315984</v>
      </c>
      <c r="D128" s="67">
        <v>34130056</v>
      </c>
      <c r="E128" s="60">
        <v>1185928</v>
      </c>
      <c r="F128" s="15">
        <v>42284388</v>
      </c>
      <c r="G128" s="67">
        <v>40911730</v>
      </c>
      <c r="H128" s="60">
        <v>1372658</v>
      </c>
      <c r="I128" s="15">
        <v>51234620</v>
      </c>
      <c r="J128" s="67">
        <v>49564110</v>
      </c>
      <c r="K128" s="60">
        <v>1670510</v>
      </c>
      <c r="L128" s="15">
        <v>61661948</v>
      </c>
      <c r="M128" s="67">
        <v>59808518</v>
      </c>
      <c r="N128" s="60">
        <v>1853430</v>
      </c>
      <c r="O128" s="15">
        <v>74586510</v>
      </c>
      <c r="P128" s="67">
        <v>72885402</v>
      </c>
      <c r="Q128" s="60">
        <v>1701108</v>
      </c>
      <c r="XFC128" s="10"/>
    </row>
    <row r="129" spans="1:17 16383:16383" s="9" customFormat="1" ht="25.5">
      <c r="A129" s="16"/>
      <c r="B129" s="21" t="s">
        <v>56</v>
      </c>
      <c r="C129" s="77">
        <f>30067114/C128</f>
        <v>0.8513740973492343</v>
      </c>
      <c r="D129" s="78">
        <f>28969387/C128</f>
        <v>0.82029108972299913</v>
      </c>
      <c r="E129" s="79">
        <f>1094795/C128</f>
        <v>3.0999985728841647E-2</v>
      </c>
      <c r="F129" s="77">
        <f>32390786/F128</f>
        <v>0.76602234375486289</v>
      </c>
      <c r="G129" s="78">
        <f>31198833/F128</f>
        <v>0.73783338190918124</v>
      </c>
      <c r="H129" s="79">
        <f>1191953/F128</f>
        <v>2.8188961845681672E-2</v>
      </c>
      <c r="I129" s="77">
        <f>31458572/I128</f>
        <v>0.6140100580427843</v>
      </c>
      <c r="J129" s="78">
        <f>30157411/I128</f>
        <v>0.58861392940945012</v>
      </c>
      <c r="K129" s="79">
        <f>1301431/I128</f>
        <v>2.5401398507493567E-2</v>
      </c>
      <c r="L129" s="77">
        <f>26787756/L128</f>
        <v>0.4344292853025013</v>
      </c>
      <c r="M129" s="78">
        <f>25626653/L128</f>
        <v>0.41559914714338897</v>
      </c>
      <c r="N129" s="79">
        <f>1161103/L128</f>
        <v>1.8830138159112327E-2</v>
      </c>
      <c r="O129" s="77">
        <f>20616109/O128</f>
        <v>0.27640533120533456</v>
      </c>
      <c r="P129" s="78">
        <f>19867819/O128</f>
        <v>0.26637281996436085</v>
      </c>
      <c r="Q129" s="79">
        <f>748290/O128</f>
        <v>1.0032511240973737E-2</v>
      </c>
      <c r="XFC129" s="10"/>
    </row>
    <row r="130" spans="1:17 16383:16383" s="9" customFormat="1" ht="25.5">
      <c r="A130" s="16"/>
      <c r="B130" s="21" t="s">
        <v>57</v>
      </c>
      <c r="C130" s="77">
        <f>5251808/C128</f>
        <v>0.14870909444290153</v>
      </c>
      <c r="D130" s="78">
        <f>5160671/C128</f>
        <v>0.14612847825505867</v>
      </c>
      <c r="E130" s="79">
        <f>91137/C128</f>
        <v>2.5806161878428758E-3</v>
      </c>
      <c r="F130" s="77">
        <f>9893602/F128</f>
        <v>0.23397765624513708</v>
      </c>
      <c r="G130" s="78">
        <f>9712946/F128</f>
        <v>0.22970525197148414</v>
      </c>
      <c r="H130" s="79">
        <f>180656/F128</f>
        <v>4.2724042736529619E-3</v>
      </c>
      <c r="I130" s="77">
        <f>19776046/I128</f>
        <v>0.38598990292111074</v>
      </c>
      <c r="J130" s="78">
        <f>19406997/I128</f>
        <v>0.37878678518548592</v>
      </c>
      <c r="K130" s="79">
        <f>369049/I128</f>
        <v>7.2031177356248564E-3</v>
      </c>
      <c r="L130" s="77">
        <f>34874192/L128</f>
        <v>0.56557071469749864</v>
      </c>
      <c r="M130" s="78">
        <f>34181865/L128</f>
        <v>0.55434293123532197</v>
      </c>
      <c r="N130" s="79">
        <f>692327/L128</f>
        <v>1.1227783462176706E-2</v>
      </c>
      <c r="O130" s="77">
        <f>53970401/O128</f>
        <v>0.72359466879466539</v>
      </c>
      <c r="P130" s="78">
        <f>53017583/O128</f>
        <v>0.71081999948784302</v>
      </c>
      <c r="Q130" s="79">
        <f>952818/O128</f>
        <v>1.2774669306822374E-2</v>
      </c>
      <c r="XFC130" s="10"/>
    </row>
    <row r="131" spans="1:17 16383:16383" s="9" customFormat="1">
      <c r="A131" s="16"/>
      <c r="B131" s="21"/>
      <c r="C131" s="101"/>
      <c r="D131" s="102"/>
      <c r="E131" s="103"/>
      <c r="F131" s="101"/>
      <c r="G131" s="102"/>
      <c r="H131" s="103"/>
      <c r="I131" s="101"/>
      <c r="J131" s="102"/>
      <c r="K131" s="103"/>
      <c r="L131" s="101"/>
      <c r="M131" s="102"/>
      <c r="N131" s="103"/>
      <c r="O131" s="101"/>
      <c r="P131" s="102"/>
      <c r="Q131" s="103"/>
      <c r="XFC131" s="10"/>
    </row>
    <row r="132" spans="1:17 16383:16383" s="9" customFormat="1">
      <c r="A132" s="16"/>
      <c r="B132" s="20" t="s">
        <v>55</v>
      </c>
      <c r="C132" s="15">
        <v>1737476</v>
      </c>
      <c r="D132" s="67">
        <v>1195456</v>
      </c>
      <c r="E132" s="60">
        <v>542020</v>
      </c>
      <c r="F132" s="15">
        <v>1973980</v>
      </c>
      <c r="G132" s="67">
        <v>1503719</v>
      </c>
      <c r="H132" s="60">
        <v>470261</v>
      </c>
      <c r="I132" s="15">
        <v>2466880</v>
      </c>
      <c r="J132" s="67">
        <v>1846103</v>
      </c>
      <c r="K132" s="60">
        <v>620777</v>
      </c>
      <c r="L132" s="15">
        <v>3181064</v>
      </c>
      <c r="M132" s="67">
        <v>2645790</v>
      </c>
      <c r="N132" s="60">
        <v>535274</v>
      </c>
      <c r="O132" s="15">
        <v>7031637</v>
      </c>
      <c r="P132" s="67">
        <v>6476726</v>
      </c>
      <c r="Q132" s="60">
        <v>554911</v>
      </c>
      <c r="XFC132" s="10"/>
    </row>
    <row r="133" spans="1:17 16383:16383" s="9" customFormat="1">
      <c r="A133" s="16"/>
      <c r="B133" s="20"/>
      <c r="C133" s="15"/>
      <c r="D133" s="56"/>
      <c r="E133" s="60"/>
      <c r="F133" s="15"/>
      <c r="G133" s="56"/>
      <c r="H133" s="60"/>
      <c r="I133" s="15"/>
      <c r="J133" s="56"/>
      <c r="K133" s="60"/>
      <c r="L133" s="15"/>
      <c r="M133" s="56"/>
      <c r="N133" s="60"/>
      <c r="O133" s="15"/>
      <c r="P133" s="56"/>
      <c r="Q133" s="60"/>
      <c r="XFC133" s="10"/>
    </row>
    <row r="134" spans="1:17 16383:16383" s="9" customFormat="1" ht="27.75" customHeight="1">
      <c r="A134" s="16"/>
      <c r="B134" s="80" t="s">
        <v>85</v>
      </c>
      <c r="C134" s="75">
        <f>C128/2073702</f>
        <v>17.030404561504014</v>
      </c>
      <c r="D134" s="104"/>
      <c r="E134" s="105"/>
      <c r="F134" s="75">
        <f>F128/2073702</f>
        <v>20.390773601992958</v>
      </c>
      <c r="G134" s="104"/>
      <c r="H134" s="105"/>
      <c r="I134" s="75">
        <f>I128/2075301</f>
        <v>24.687801914035603</v>
      </c>
      <c r="J134" s="104"/>
      <c r="K134" s="105"/>
      <c r="L134" s="75">
        <f>L128/2077132</f>
        <v>29.686099872323954</v>
      </c>
      <c r="M134" s="104"/>
      <c r="N134" s="105"/>
      <c r="O134" s="75">
        <f>O128/2076255</f>
        <v>35.92357875116496</v>
      </c>
      <c r="P134" s="104"/>
      <c r="Q134" s="105"/>
      <c r="XFC134" s="10"/>
    </row>
    <row r="135" spans="1:17 16383:16383" s="9" customFormat="1">
      <c r="A135" s="16"/>
      <c r="B135" s="80" t="s">
        <v>86</v>
      </c>
      <c r="C135" s="75">
        <f>C132/2073702</f>
        <v>0.83786194930612012</v>
      </c>
      <c r="D135" s="104"/>
      <c r="E135" s="105"/>
      <c r="F135" s="75">
        <f>F132/2073702</f>
        <v>0.95191112319899385</v>
      </c>
      <c r="G135" s="104"/>
      <c r="H135" s="105"/>
      <c r="I135" s="75">
        <f>I132/2075301</f>
        <v>1.1886854003346985</v>
      </c>
      <c r="J135" s="104"/>
      <c r="K135" s="105"/>
      <c r="L135" s="75">
        <f>L132/2077132</f>
        <v>1.5314693529347196</v>
      </c>
      <c r="M135" s="104"/>
      <c r="N135" s="105"/>
      <c r="O135" s="75">
        <f>O132/2076255</f>
        <v>3.3866923860508464</v>
      </c>
      <c r="P135" s="104"/>
      <c r="Q135" s="105"/>
      <c r="XFC135" s="10"/>
    </row>
    <row r="136" spans="1:17 16383:16383" s="9" customFormat="1">
      <c r="A136" s="16"/>
      <c r="B136" s="80"/>
      <c r="C136" s="75"/>
      <c r="D136" s="153"/>
      <c r="E136" s="154"/>
      <c r="F136" s="75"/>
      <c r="G136" s="153"/>
      <c r="H136" s="154"/>
      <c r="I136" s="75"/>
      <c r="J136" s="153"/>
      <c r="K136" s="154"/>
      <c r="L136" s="75"/>
      <c r="M136" s="153"/>
      <c r="N136" s="154"/>
      <c r="O136" s="75"/>
      <c r="P136" s="153"/>
      <c r="Q136" s="154"/>
      <c r="XFC136" s="10"/>
    </row>
    <row r="137" spans="1:17 16383:16383" s="9" customFormat="1" ht="30" customHeight="1">
      <c r="A137" s="16"/>
      <c r="B137" s="46" t="s">
        <v>59</v>
      </c>
      <c r="C137" s="150" t="s">
        <v>12</v>
      </c>
      <c r="D137" s="104"/>
      <c r="E137" s="105"/>
      <c r="F137" s="150" t="s">
        <v>12</v>
      </c>
      <c r="G137" s="104"/>
      <c r="H137" s="105"/>
      <c r="I137" s="150" t="s">
        <v>12</v>
      </c>
      <c r="J137" s="104"/>
      <c r="K137" s="105"/>
      <c r="L137" s="150" t="s">
        <v>12</v>
      </c>
      <c r="M137" s="104"/>
      <c r="N137" s="105"/>
      <c r="O137" s="150" t="s">
        <v>12</v>
      </c>
      <c r="P137" s="104"/>
      <c r="Q137" s="105"/>
      <c r="XFC137" s="10"/>
    </row>
    <row r="138" spans="1:17 16383:16383" s="9" customFormat="1" ht="24.75" customHeight="1">
      <c r="B138" s="19" t="s">
        <v>83</v>
      </c>
      <c r="C138" s="14">
        <v>16584253330.169998</v>
      </c>
      <c r="D138" s="155"/>
      <c r="E138" s="156"/>
      <c r="F138" s="14">
        <v>19816453786.810001</v>
      </c>
      <c r="G138" s="155"/>
      <c r="H138" s="156"/>
      <c r="I138" s="14">
        <v>22749278264.110001</v>
      </c>
      <c r="J138" s="155"/>
      <c r="K138" s="156"/>
      <c r="L138" s="14">
        <v>25626917948.289997</v>
      </c>
      <c r="M138" s="155"/>
      <c r="N138" s="156"/>
      <c r="O138" s="14">
        <v>18256304630.400002</v>
      </c>
      <c r="P138" s="155"/>
      <c r="Q138" s="156"/>
      <c r="XFC138" s="10"/>
    </row>
    <row r="139" spans="1:17 16383:16383" s="9" customFormat="1">
      <c r="A139" s="16"/>
      <c r="B139" s="20" t="s">
        <v>52</v>
      </c>
      <c r="C139" s="15">
        <v>10323384176.440001</v>
      </c>
      <c r="D139" s="59"/>
      <c r="E139" s="47"/>
      <c r="F139" s="15">
        <v>11808649842</v>
      </c>
      <c r="G139" s="59"/>
      <c r="H139" s="47"/>
      <c r="I139" s="15">
        <v>12870141836</v>
      </c>
      <c r="J139" s="59"/>
      <c r="K139" s="47"/>
      <c r="L139" s="15">
        <v>13714079036</v>
      </c>
      <c r="M139" s="59"/>
      <c r="N139" s="47"/>
      <c r="O139" s="15">
        <v>11141053511</v>
      </c>
      <c r="P139" s="59"/>
      <c r="Q139" s="47"/>
      <c r="XFC139" s="10"/>
    </row>
    <row r="140" spans="1:17 16383:16383" s="9" customFormat="1">
      <c r="A140" s="16"/>
      <c r="B140" s="20" t="s">
        <v>53</v>
      </c>
      <c r="C140" s="54" t="s">
        <v>71</v>
      </c>
      <c r="D140" s="59"/>
      <c r="E140" s="47"/>
      <c r="F140" s="54" t="s">
        <v>71</v>
      </c>
      <c r="G140" s="59"/>
      <c r="H140" s="47"/>
      <c r="I140" s="54" t="s">
        <v>71</v>
      </c>
      <c r="J140" s="59"/>
      <c r="K140" s="47"/>
      <c r="L140" s="54" t="s">
        <v>71</v>
      </c>
      <c r="M140" s="59"/>
      <c r="N140" s="47"/>
      <c r="O140" s="54" t="s">
        <v>71</v>
      </c>
      <c r="P140" s="59"/>
      <c r="Q140" s="47"/>
      <c r="XFC140" s="10"/>
    </row>
    <row r="141" spans="1:17 16383:16383" s="9" customFormat="1" ht="15">
      <c r="A141" s="16"/>
      <c r="B141" s="20" t="s">
        <v>54</v>
      </c>
      <c r="C141" s="15">
        <v>6135154782.0899992</v>
      </c>
      <c r="D141" s="157"/>
      <c r="E141" s="158"/>
      <c r="F141" s="15">
        <v>7820668624.539999</v>
      </c>
      <c r="G141" s="157"/>
      <c r="H141" s="158"/>
      <c r="I141" s="54">
        <v>9546223495.0200005</v>
      </c>
      <c r="J141" s="157"/>
      <c r="K141" s="158"/>
      <c r="L141" s="54">
        <v>11491761450</v>
      </c>
      <c r="M141" s="157"/>
      <c r="N141" s="158"/>
      <c r="O141" s="54">
        <v>6451485785.8999996</v>
      </c>
      <c r="P141" s="157"/>
      <c r="Q141" s="158"/>
      <c r="XFC141" s="10"/>
    </row>
    <row r="142" spans="1:17 16383:16383" s="9" customFormat="1" ht="25.5">
      <c r="A142" s="16"/>
      <c r="B142" s="21" t="s">
        <v>56</v>
      </c>
      <c r="C142" s="77">
        <f>4967645193/C141</f>
        <v>0.80970168959742594</v>
      </c>
      <c r="D142" s="157"/>
      <c r="E142" s="158"/>
      <c r="F142" s="77">
        <f>5409911936/F141</f>
        <v>0.69174544987426867</v>
      </c>
      <c r="G142" s="157"/>
      <c r="H142" s="158"/>
      <c r="I142" s="77">
        <f>6111411142.52/I141</f>
        <v>0.64019150040936645</v>
      </c>
      <c r="J142" s="157"/>
      <c r="K142" s="158"/>
      <c r="L142" s="77">
        <f>6396066292.85/L141</f>
        <v>0.5565784079907089</v>
      </c>
      <c r="M142" s="157"/>
      <c r="N142" s="158"/>
      <c r="O142" s="77">
        <f>2729970722.05/O141</f>
        <v>0.42315379939555459</v>
      </c>
      <c r="P142" s="157"/>
      <c r="Q142" s="158"/>
      <c r="XFC142" s="10"/>
    </row>
    <row r="143" spans="1:17 16383:16383" s="9" customFormat="1" ht="25.5">
      <c r="A143" s="16"/>
      <c r="B143" s="21" t="s">
        <v>57</v>
      </c>
      <c r="C143" s="77">
        <f>1167509590/C141</f>
        <v>0.19029831055089969</v>
      </c>
      <c r="D143" s="157"/>
      <c r="E143" s="158"/>
      <c r="F143" s="77">
        <f>2410756689/F141</f>
        <v>0.30825455018454989</v>
      </c>
      <c r="G143" s="157"/>
      <c r="H143" s="158"/>
      <c r="I143" s="77">
        <f>3434812352/I141</f>
        <v>0.35980849953825678</v>
      </c>
      <c r="J143" s="157"/>
      <c r="K143" s="158"/>
      <c r="L143" s="77">
        <f>5095695158.14/L141</f>
        <v>0.44342159209543985</v>
      </c>
      <c r="M143" s="157"/>
      <c r="N143" s="158"/>
      <c r="O143" s="77">
        <f>3721515063.85/O141</f>
        <v>0.57684620060444547</v>
      </c>
      <c r="P143" s="157"/>
      <c r="Q143" s="158"/>
      <c r="XFC143" s="10"/>
    </row>
    <row r="144" spans="1:17 16383:16383" s="9" customFormat="1" ht="15">
      <c r="A144" s="16"/>
      <c r="B144" s="21"/>
      <c r="C144" s="15"/>
      <c r="D144" s="157"/>
      <c r="E144" s="158"/>
      <c r="F144" s="15"/>
      <c r="G144" s="157"/>
      <c r="H144" s="158"/>
      <c r="I144" s="15"/>
      <c r="J144" s="157"/>
      <c r="K144" s="158"/>
      <c r="L144" s="15"/>
      <c r="M144" s="157"/>
      <c r="N144" s="158"/>
      <c r="O144" s="15"/>
      <c r="P144" s="157"/>
      <c r="Q144" s="158"/>
      <c r="XFC144" s="10"/>
    </row>
    <row r="145" spans="1:802 16383:16383" s="9" customFormat="1" ht="15">
      <c r="A145" s="16"/>
      <c r="B145" s="20" t="s">
        <v>55</v>
      </c>
      <c r="C145" s="15">
        <v>125714371.95</v>
      </c>
      <c r="D145" s="157"/>
      <c r="E145" s="158"/>
      <c r="F145" s="15">
        <v>187135319.19999999</v>
      </c>
      <c r="G145" s="157"/>
      <c r="H145" s="158"/>
      <c r="I145" s="15">
        <v>332912932.91000003</v>
      </c>
      <c r="J145" s="157"/>
      <c r="K145" s="158"/>
      <c r="L145" s="15">
        <v>421077462</v>
      </c>
      <c r="M145" s="157"/>
      <c r="N145" s="158"/>
      <c r="O145" s="15"/>
      <c r="P145" s="157"/>
      <c r="Q145" s="158"/>
      <c r="XFC145" s="10"/>
    </row>
    <row r="146" spans="1:802 16383:16383" s="9" customFormat="1" ht="15">
      <c r="B146" s="20"/>
      <c r="C146" s="15"/>
      <c r="D146" s="157"/>
      <c r="E146" s="158"/>
      <c r="F146" s="15"/>
      <c r="G146" s="157"/>
      <c r="H146" s="158"/>
      <c r="I146" s="15"/>
      <c r="J146" s="157"/>
      <c r="K146" s="158"/>
      <c r="L146" s="15"/>
      <c r="M146" s="157"/>
      <c r="N146" s="158"/>
      <c r="O146" s="15"/>
      <c r="P146" s="157"/>
      <c r="Q146" s="158"/>
      <c r="XFC146" s="10"/>
    </row>
    <row r="147" spans="1:802 16383:16383" s="10" customFormat="1" ht="24.75" customHeight="1">
      <c r="A147" s="9"/>
      <c r="B147" s="19" t="s">
        <v>84</v>
      </c>
      <c r="C147" s="14">
        <v>3413437</v>
      </c>
      <c r="D147" s="59"/>
      <c r="E147" s="47"/>
      <c r="F147" s="14">
        <v>4326034</v>
      </c>
      <c r="G147" s="59"/>
      <c r="H147" s="47"/>
      <c r="I147" s="14">
        <v>5498006</v>
      </c>
      <c r="J147" s="59"/>
      <c r="K147" s="47"/>
      <c r="L147" s="14">
        <v>6909052</v>
      </c>
      <c r="M147" s="59"/>
      <c r="N147" s="47"/>
      <c r="O147" s="14">
        <v>4446275</v>
      </c>
      <c r="P147" s="59"/>
      <c r="Q147" s="47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  <c r="IW147" s="9"/>
      <c r="IX147" s="9"/>
      <c r="IY147" s="9"/>
      <c r="IZ147" s="9"/>
      <c r="JA147" s="9"/>
      <c r="JB147" s="9"/>
      <c r="JC147" s="9"/>
      <c r="JD147" s="9"/>
      <c r="JE147" s="9"/>
      <c r="JF147" s="9"/>
      <c r="JG147" s="9"/>
      <c r="JH147" s="9"/>
      <c r="JI147" s="9"/>
      <c r="JJ147" s="9"/>
      <c r="JK147" s="9"/>
      <c r="JL147" s="9"/>
      <c r="JM147" s="9"/>
      <c r="JN147" s="9"/>
      <c r="JO147" s="9"/>
      <c r="JP147" s="9"/>
      <c r="JQ147" s="9"/>
      <c r="JR147" s="9"/>
      <c r="JS147" s="9"/>
      <c r="JT147" s="9"/>
      <c r="JU147" s="9"/>
      <c r="JV147" s="9"/>
      <c r="JW147" s="9"/>
      <c r="JX147" s="9"/>
      <c r="JY147" s="9"/>
      <c r="JZ147" s="9"/>
      <c r="KA147" s="9"/>
      <c r="KB147" s="9"/>
      <c r="KC147" s="9"/>
      <c r="KD147" s="9"/>
      <c r="KE147" s="9"/>
      <c r="KF147" s="9"/>
      <c r="KG147" s="9"/>
      <c r="KH147" s="9"/>
      <c r="KI147" s="9"/>
      <c r="KJ147" s="9"/>
      <c r="KK147" s="9"/>
      <c r="KL147" s="9"/>
      <c r="KM147" s="9"/>
      <c r="KN147" s="9"/>
      <c r="KO147" s="9"/>
      <c r="KP147" s="9"/>
      <c r="KQ147" s="9"/>
      <c r="KR147" s="9"/>
      <c r="KS147" s="9"/>
      <c r="KT147" s="9"/>
      <c r="KU147" s="9"/>
      <c r="KV147" s="9"/>
      <c r="KW147" s="9"/>
      <c r="KX147" s="9"/>
      <c r="KY147" s="9"/>
      <c r="KZ147" s="9"/>
      <c r="LA147" s="9"/>
      <c r="LB147" s="9"/>
      <c r="LC147" s="9"/>
      <c r="LD147" s="9"/>
      <c r="LE147" s="9"/>
      <c r="LF147" s="9"/>
      <c r="LG147" s="9"/>
      <c r="LH147" s="9"/>
      <c r="LI147" s="9"/>
      <c r="LJ147" s="9"/>
      <c r="LK147" s="9"/>
      <c r="LL147" s="9"/>
      <c r="LM147" s="9"/>
      <c r="LN147" s="9"/>
      <c r="LO147" s="9"/>
      <c r="LP147" s="9"/>
      <c r="LQ147" s="9"/>
      <c r="LR147" s="9"/>
      <c r="LS147" s="9"/>
      <c r="LT147" s="9"/>
      <c r="LU147" s="9"/>
      <c r="LV147" s="9"/>
      <c r="LW147" s="9"/>
      <c r="LX147" s="9"/>
      <c r="LY147" s="9"/>
      <c r="LZ147" s="9"/>
      <c r="MA147" s="9"/>
      <c r="MB147" s="9"/>
      <c r="MC147" s="9"/>
      <c r="MD147" s="9"/>
      <c r="ME147" s="9"/>
      <c r="MF147" s="9"/>
      <c r="MG147" s="9"/>
      <c r="MH147" s="9"/>
      <c r="MI147" s="9"/>
      <c r="MJ147" s="9"/>
      <c r="MK147" s="9"/>
      <c r="ML147" s="9"/>
      <c r="MM147" s="9"/>
      <c r="MN147" s="9"/>
      <c r="MO147" s="9"/>
      <c r="MP147" s="9"/>
      <c r="MQ147" s="9"/>
      <c r="MR147" s="9"/>
      <c r="MS147" s="9"/>
      <c r="MT147" s="9"/>
      <c r="MU147" s="9"/>
      <c r="MV147" s="9"/>
      <c r="MW147" s="9"/>
      <c r="MX147" s="9"/>
      <c r="MY147" s="9"/>
      <c r="MZ147" s="9"/>
      <c r="NA147" s="9"/>
      <c r="NB147" s="9"/>
      <c r="NC147" s="9"/>
      <c r="ND147" s="9"/>
      <c r="NE147" s="9"/>
      <c r="NF147" s="9"/>
      <c r="NG147" s="9"/>
      <c r="NH147" s="9"/>
      <c r="NI147" s="9"/>
      <c r="NJ147" s="9"/>
      <c r="NK147" s="9"/>
      <c r="NL147" s="9"/>
      <c r="NM147" s="9"/>
      <c r="NN147" s="9"/>
      <c r="NO147" s="9"/>
      <c r="NP147" s="9"/>
      <c r="NQ147" s="9"/>
      <c r="NR147" s="9"/>
      <c r="NS147" s="9"/>
      <c r="NT147" s="9"/>
      <c r="NU147" s="9"/>
      <c r="NV147" s="9"/>
      <c r="NW147" s="9"/>
      <c r="NX147" s="9"/>
      <c r="NY147" s="9"/>
      <c r="NZ147" s="9"/>
      <c r="OA147" s="9"/>
      <c r="OB147" s="9"/>
      <c r="OC147" s="9"/>
      <c r="OD147" s="9"/>
      <c r="OE147" s="9"/>
      <c r="OF147" s="9"/>
      <c r="OG147" s="9"/>
      <c r="OH147" s="9"/>
      <c r="OI147" s="9"/>
      <c r="OJ147" s="9"/>
      <c r="OK147" s="9"/>
      <c r="OL147" s="9"/>
      <c r="OM147" s="9"/>
      <c r="ON147" s="9"/>
      <c r="OO147" s="9"/>
      <c r="OP147" s="9"/>
      <c r="OQ147" s="9"/>
      <c r="OR147" s="9"/>
      <c r="OS147" s="9"/>
      <c r="OT147" s="9"/>
      <c r="OU147" s="9"/>
      <c r="OV147" s="9"/>
      <c r="OW147" s="9"/>
      <c r="OX147" s="9"/>
      <c r="OY147" s="9"/>
      <c r="OZ147" s="9"/>
      <c r="PA147" s="9"/>
      <c r="PB147" s="9"/>
      <c r="PC147" s="9"/>
      <c r="PD147" s="9"/>
      <c r="PE147" s="9"/>
      <c r="PF147" s="9"/>
      <c r="PG147" s="9"/>
      <c r="PH147" s="9"/>
      <c r="PI147" s="9"/>
      <c r="PJ147" s="9"/>
      <c r="PK147" s="9"/>
      <c r="PL147" s="9"/>
      <c r="PM147" s="9"/>
      <c r="PN147" s="9"/>
      <c r="PO147" s="9"/>
      <c r="PP147" s="9"/>
      <c r="PQ147" s="9"/>
      <c r="PR147" s="9"/>
      <c r="PS147" s="9"/>
      <c r="PT147" s="9"/>
      <c r="PU147" s="9"/>
      <c r="PV147" s="9"/>
      <c r="PW147" s="9"/>
      <c r="PX147" s="9"/>
      <c r="PY147" s="9"/>
      <c r="PZ147" s="9"/>
      <c r="QA147" s="9"/>
      <c r="QB147" s="9"/>
      <c r="QC147" s="9"/>
      <c r="QD147" s="9"/>
      <c r="QE147" s="9"/>
      <c r="QF147" s="9"/>
      <c r="QG147" s="9"/>
      <c r="QH147" s="9"/>
      <c r="QI147" s="9"/>
      <c r="QJ147" s="9"/>
      <c r="QK147" s="9"/>
      <c r="QL147" s="9"/>
      <c r="QM147" s="9"/>
      <c r="QN147" s="9"/>
      <c r="QO147" s="9"/>
      <c r="QP147" s="9"/>
      <c r="QQ147" s="9"/>
      <c r="QR147" s="9"/>
      <c r="QS147" s="9"/>
      <c r="QT147" s="9"/>
      <c r="QU147" s="9"/>
      <c r="QV147" s="9"/>
      <c r="QW147" s="9"/>
      <c r="QX147" s="9"/>
      <c r="QY147" s="9"/>
      <c r="QZ147" s="9"/>
      <c r="RA147" s="9"/>
      <c r="RB147" s="9"/>
      <c r="RC147" s="9"/>
      <c r="RD147" s="9"/>
      <c r="RE147" s="9"/>
      <c r="RF147" s="9"/>
      <c r="RG147" s="9"/>
      <c r="RH147" s="9"/>
      <c r="RI147" s="9"/>
      <c r="RJ147" s="9"/>
      <c r="RK147" s="9"/>
      <c r="RL147" s="9"/>
      <c r="RM147" s="9"/>
      <c r="RN147" s="9"/>
      <c r="RO147" s="9"/>
      <c r="RP147" s="9"/>
      <c r="RQ147" s="9"/>
      <c r="RR147" s="9"/>
      <c r="RS147" s="9"/>
      <c r="RT147" s="9"/>
      <c r="RU147" s="9"/>
      <c r="RV147" s="9"/>
      <c r="RW147" s="9"/>
      <c r="RX147" s="9"/>
      <c r="RY147" s="9"/>
      <c r="RZ147" s="9"/>
      <c r="SA147" s="9"/>
      <c r="SB147" s="9"/>
      <c r="SC147" s="9"/>
      <c r="SD147" s="9"/>
      <c r="SE147" s="9"/>
      <c r="SF147" s="9"/>
      <c r="SG147" s="9"/>
      <c r="SH147" s="9"/>
      <c r="SI147" s="9"/>
      <c r="SJ147" s="9"/>
      <c r="SK147" s="9"/>
      <c r="SL147" s="9"/>
      <c r="SM147" s="9"/>
      <c r="SN147" s="9"/>
      <c r="SO147" s="9"/>
      <c r="SP147" s="9"/>
      <c r="SQ147" s="9"/>
      <c r="SR147" s="9"/>
      <c r="SS147" s="9"/>
      <c r="ST147" s="9"/>
      <c r="SU147" s="9"/>
      <c r="SV147" s="9"/>
      <c r="SW147" s="9"/>
      <c r="SX147" s="9"/>
      <c r="SY147" s="9"/>
      <c r="SZ147" s="9"/>
      <c r="TA147" s="9"/>
      <c r="TB147" s="9"/>
      <c r="TC147" s="9"/>
      <c r="TD147" s="9"/>
      <c r="TE147" s="9"/>
      <c r="TF147" s="9"/>
      <c r="TG147" s="9"/>
      <c r="TH147" s="9"/>
      <c r="TI147" s="9"/>
      <c r="TJ147" s="9"/>
      <c r="TK147" s="9"/>
      <c r="TL147" s="9"/>
      <c r="TM147" s="9"/>
      <c r="TN147" s="9"/>
      <c r="TO147" s="9"/>
      <c r="TP147" s="9"/>
      <c r="TQ147" s="9"/>
      <c r="TR147" s="9"/>
      <c r="TS147" s="9"/>
      <c r="TT147" s="9"/>
      <c r="TU147" s="9"/>
      <c r="TV147" s="9"/>
      <c r="TW147" s="9"/>
      <c r="TX147" s="9"/>
      <c r="TY147" s="9"/>
      <c r="TZ147" s="9"/>
      <c r="UA147" s="9"/>
      <c r="UB147" s="9"/>
      <c r="UC147" s="9"/>
      <c r="UD147" s="9"/>
      <c r="UE147" s="9"/>
      <c r="UF147" s="9"/>
      <c r="UG147" s="9"/>
      <c r="UH147" s="9"/>
      <c r="UI147" s="9"/>
      <c r="UJ147" s="9"/>
      <c r="UK147" s="9"/>
      <c r="UL147" s="9"/>
      <c r="UM147" s="9"/>
      <c r="UN147" s="9"/>
      <c r="UO147" s="9"/>
      <c r="UP147" s="9"/>
      <c r="UQ147" s="9"/>
      <c r="UR147" s="9"/>
      <c r="US147" s="9"/>
      <c r="UT147" s="9"/>
      <c r="UU147" s="9"/>
      <c r="UV147" s="9"/>
      <c r="UW147" s="9"/>
      <c r="UX147" s="9"/>
      <c r="UY147" s="9"/>
      <c r="UZ147" s="9"/>
      <c r="VA147" s="9"/>
      <c r="VB147" s="9"/>
      <c r="VC147" s="9"/>
      <c r="VD147" s="9"/>
      <c r="VE147" s="9"/>
      <c r="VF147" s="9"/>
      <c r="VG147" s="9"/>
      <c r="VH147" s="9"/>
      <c r="VI147" s="9"/>
      <c r="VJ147" s="9"/>
      <c r="VK147" s="9"/>
      <c r="VL147" s="9"/>
      <c r="VM147" s="9"/>
      <c r="VN147" s="9"/>
      <c r="VO147" s="9"/>
      <c r="VP147" s="9"/>
      <c r="VQ147" s="9"/>
      <c r="VR147" s="9"/>
      <c r="VS147" s="9"/>
      <c r="VT147" s="9"/>
      <c r="VU147" s="9"/>
      <c r="VV147" s="9"/>
      <c r="VW147" s="9"/>
      <c r="VX147" s="9"/>
      <c r="VY147" s="9"/>
      <c r="VZ147" s="9"/>
      <c r="WA147" s="9"/>
      <c r="WB147" s="9"/>
      <c r="WC147" s="9"/>
      <c r="WD147" s="9"/>
      <c r="WE147" s="9"/>
      <c r="WF147" s="9"/>
      <c r="WG147" s="9"/>
      <c r="WH147" s="9"/>
      <c r="WI147" s="9"/>
      <c r="WJ147" s="9"/>
      <c r="WK147" s="9"/>
      <c r="WL147" s="9"/>
      <c r="WM147" s="9"/>
      <c r="WN147" s="9"/>
      <c r="WO147" s="9"/>
      <c r="WP147" s="9"/>
      <c r="WQ147" s="9"/>
      <c r="WR147" s="9"/>
      <c r="WS147" s="9"/>
      <c r="WT147" s="9"/>
      <c r="WU147" s="9"/>
      <c r="WV147" s="9"/>
      <c r="WW147" s="9"/>
      <c r="WX147" s="9"/>
      <c r="WY147" s="9"/>
      <c r="WZ147" s="9"/>
      <c r="XA147" s="9"/>
      <c r="XB147" s="9"/>
      <c r="XC147" s="9"/>
      <c r="XD147" s="9"/>
      <c r="XE147" s="9"/>
      <c r="XF147" s="9"/>
      <c r="XG147" s="9"/>
      <c r="XH147" s="9"/>
      <c r="XI147" s="9"/>
      <c r="XJ147" s="9"/>
      <c r="XK147" s="9"/>
      <c r="XL147" s="9"/>
      <c r="XM147" s="9"/>
      <c r="XN147" s="9"/>
      <c r="XO147" s="9"/>
      <c r="XP147" s="9"/>
      <c r="XQ147" s="9"/>
      <c r="XR147" s="9"/>
      <c r="XS147" s="9"/>
      <c r="XT147" s="9"/>
      <c r="XU147" s="9"/>
      <c r="XV147" s="9"/>
      <c r="XW147" s="9"/>
      <c r="XX147" s="9"/>
      <c r="XY147" s="9"/>
      <c r="XZ147" s="9"/>
      <c r="YA147" s="9"/>
      <c r="YB147" s="9"/>
      <c r="YC147" s="9"/>
      <c r="YD147" s="9"/>
      <c r="YE147" s="9"/>
      <c r="YF147" s="9"/>
      <c r="YG147" s="9"/>
      <c r="YH147" s="9"/>
      <c r="YI147" s="9"/>
      <c r="YJ147" s="9"/>
      <c r="YK147" s="9"/>
      <c r="YL147" s="9"/>
      <c r="YM147" s="9"/>
      <c r="YN147" s="9"/>
      <c r="YO147" s="9"/>
      <c r="YP147" s="9"/>
      <c r="YQ147" s="9"/>
      <c r="YR147" s="9"/>
      <c r="YS147" s="9"/>
      <c r="YT147" s="9"/>
      <c r="YU147" s="9"/>
      <c r="YV147" s="9"/>
      <c r="YW147" s="9"/>
      <c r="YX147" s="9"/>
      <c r="YY147" s="9"/>
      <c r="YZ147" s="9"/>
      <c r="ZA147" s="9"/>
      <c r="ZB147" s="9"/>
      <c r="ZC147" s="9"/>
      <c r="ZD147" s="9"/>
      <c r="ZE147" s="9"/>
      <c r="ZF147" s="9"/>
      <c r="ZG147" s="9"/>
      <c r="ZH147" s="9"/>
      <c r="ZI147" s="9"/>
      <c r="ZJ147" s="9"/>
      <c r="ZK147" s="9"/>
      <c r="ZL147" s="9"/>
      <c r="ZM147" s="9"/>
      <c r="ZN147" s="9"/>
      <c r="ZO147" s="9"/>
      <c r="ZP147" s="9"/>
      <c r="ZQ147" s="9"/>
      <c r="ZR147" s="9"/>
      <c r="ZS147" s="9"/>
      <c r="ZT147" s="9"/>
      <c r="ZU147" s="9"/>
      <c r="ZV147" s="9"/>
      <c r="ZW147" s="9"/>
      <c r="ZX147" s="9"/>
      <c r="ZY147" s="9"/>
      <c r="ZZ147" s="9"/>
      <c r="AAA147" s="9"/>
      <c r="AAB147" s="9"/>
      <c r="AAC147" s="9"/>
      <c r="AAD147" s="9"/>
      <c r="AAE147" s="9"/>
      <c r="AAF147" s="9"/>
      <c r="AAG147" s="9"/>
      <c r="AAH147" s="9"/>
      <c r="AAI147" s="9"/>
      <c r="AAJ147" s="9"/>
      <c r="AAK147" s="9"/>
      <c r="AAL147" s="9"/>
      <c r="AAM147" s="9"/>
      <c r="AAN147" s="9"/>
      <c r="AAO147" s="9"/>
      <c r="AAP147" s="9"/>
      <c r="AAQ147" s="9"/>
      <c r="AAR147" s="9"/>
      <c r="AAS147" s="9"/>
      <c r="AAT147" s="9"/>
      <c r="AAU147" s="9"/>
      <c r="AAV147" s="9"/>
      <c r="AAW147" s="9"/>
      <c r="AAX147" s="9"/>
      <c r="AAY147" s="9"/>
      <c r="AAZ147" s="9"/>
      <c r="ABA147" s="9"/>
      <c r="ABB147" s="9"/>
      <c r="ABC147" s="9"/>
      <c r="ABD147" s="9"/>
      <c r="ABE147" s="9"/>
      <c r="ABF147" s="9"/>
      <c r="ABG147" s="9"/>
      <c r="ABH147" s="9"/>
      <c r="ABI147" s="9"/>
      <c r="ABJ147" s="9"/>
      <c r="ABK147" s="9"/>
      <c r="ABL147" s="9"/>
      <c r="ABM147" s="9"/>
      <c r="ABN147" s="9"/>
      <c r="ABO147" s="9"/>
      <c r="ABP147" s="9"/>
      <c r="ABQ147" s="9"/>
      <c r="ABR147" s="9"/>
      <c r="ABS147" s="9"/>
      <c r="ABT147" s="9"/>
      <c r="ABU147" s="9"/>
      <c r="ABV147" s="9"/>
      <c r="ABW147" s="9"/>
      <c r="ABX147" s="9"/>
      <c r="ABY147" s="9"/>
      <c r="ABZ147" s="9"/>
      <c r="ACA147" s="9"/>
      <c r="ACB147" s="9"/>
      <c r="ACC147" s="9"/>
      <c r="ACD147" s="9"/>
      <c r="ACE147" s="9"/>
      <c r="ACF147" s="9"/>
      <c r="ACG147" s="9"/>
      <c r="ACH147" s="9"/>
      <c r="ACI147" s="9"/>
      <c r="ACJ147" s="9"/>
      <c r="ACK147" s="9"/>
      <c r="ACL147" s="9"/>
      <c r="ACM147" s="9"/>
      <c r="ACN147" s="9"/>
      <c r="ACO147" s="9"/>
      <c r="ACP147" s="9"/>
      <c r="ACQ147" s="9"/>
      <c r="ACR147" s="9"/>
      <c r="ACS147" s="9"/>
      <c r="ACT147" s="9"/>
      <c r="ACU147" s="9"/>
      <c r="ACV147" s="9"/>
      <c r="ACW147" s="9"/>
      <c r="ACX147" s="9"/>
      <c r="ACY147" s="9"/>
      <c r="ACZ147" s="9"/>
      <c r="ADA147" s="9"/>
      <c r="ADB147" s="9"/>
      <c r="ADC147" s="9"/>
      <c r="ADD147" s="9"/>
      <c r="ADE147" s="9"/>
      <c r="ADF147" s="9"/>
      <c r="ADG147" s="9"/>
      <c r="ADH147" s="9"/>
      <c r="ADI147" s="9"/>
      <c r="ADJ147" s="9"/>
      <c r="ADK147" s="9"/>
      <c r="ADL147" s="9"/>
      <c r="ADM147" s="9"/>
      <c r="ADN147" s="9"/>
      <c r="ADO147" s="9"/>
      <c r="ADP147" s="9"/>
      <c r="ADQ147" s="9"/>
      <c r="ADR147" s="9"/>
      <c r="ADS147" s="9"/>
      <c r="ADT147" s="9"/>
      <c r="ADU147" s="9"/>
      <c r="ADV147" s="9"/>
    </row>
    <row r="148" spans="1:802 16383:16383" s="9" customFormat="1">
      <c r="A148" s="16"/>
      <c r="B148" s="20" t="s">
        <v>52</v>
      </c>
      <c r="C148" s="15">
        <v>1088050</v>
      </c>
      <c r="D148" s="59"/>
      <c r="E148" s="47"/>
      <c r="F148" s="15">
        <v>1226093</v>
      </c>
      <c r="G148" s="59"/>
      <c r="H148" s="47"/>
      <c r="I148" s="15">
        <v>1313736</v>
      </c>
      <c r="J148" s="59"/>
      <c r="K148" s="47"/>
      <c r="L148" s="15">
        <v>1383519</v>
      </c>
      <c r="M148" s="59"/>
      <c r="N148" s="47"/>
      <c r="O148" s="15">
        <v>883418</v>
      </c>
      <c r="P148" s="59"/>
      <c r="Q148" s="47"/>
      <c r="XFC148" s="10"/>
    </row>
    <row r="149" spans="1:802 16383:16383" s="9" customFormat="1">
      <c r="A149" s="16"/>
      <c r="B149" s="20" t="s">
        <v>53</v>
      </c>
      <c r="C149" s="54" t="s">
        <v>71</v>
      </c>
      <c r="D149" s="59"/>
      <c r="E149" s="47"/>
      <c r="F149" s="54" t="s">
        <v>71</v>
      </c>
      <c r="G149" s="59"/>
      <c r="H149" s="47"/>
      <c r="I149" s="54" t="s">
        <v>71</v>
      </c>
      <c r="J149" s="59"/>
      <c r="K149" s="47"/>
      <c r="L149" s="54" t="s">
        <v>71</v>
      </c>
      <c r="M149" s="59"/>
      <c r="N149" s="47"/>
      <c r="O149" s="54" t="s">
        <v>71</v>
      </c>
      <c r="P149" s="59"/>
      <c r="Q149" s="47"/>
      <c r="XFC149" s="10"/>
    </row>
    <row r="150" spans="1:802 16383:16383" s="9" customFormat="1" ht="15">
      <c r="A150" s="16"/>
      <c r="B150" s="20" t="s">
        <v>54</v>
      </c>
      <c r="C150" s="15">
        <v>2292471</v>
      </c>
      <c r="D150" s="157"/>
      <c r="E150" s="158"/>
      <c r="F150" s="15">
        <v>3048105</v>
      </c>
      <c r="G150" s="157"/>
      <c r="H150" s="158"/>
      <c r="I150" s="15">
        <v>4063979</v>
      </c>
      <c r="J150" s="157"/>
      <c r="K150" s="158"/>
      <c r="L150" s="15">
        <v>5355143</v>
      </c>
      <c r="M150" s="157"/>
      <c r="N150" s="158"/>
      <c r="O150" s="15">
        <v>3264994</v>
      </c>
      <c r="P150" s="157"/>
      <c r="Q150" s="158"/>
      <c r="XFC150" s="10"/>
    </row>
    <row r="151" spans="1:802 16383:16383" s="9" customFormat="1" ht="25.5">
      <c r="A151" s="16"/>
      <c r="B151" s="21" t="s">
        <v>56</v>
      </c>
      <c r="C151" s="77">
        <f>1962498/C150</f>
        <v>0.85606230133336469</v>
      </c>
      <c r="D151" s="157"/>
      <c r="E151" s="158"/>
      <c r="F151" s="77">
        <f>2248372/F150</f>
        <v>0.73762944517987405</v>
      </c>
      <c r="G151" s="157"/>
      <c r="H151" s="158"/>
      <c r="I151" s="77">
        <f>2429302/I150</f>
        <v>0.59776440773931161</v>
      </c>
      <c r="J151" s="157"/>
      <c r="K151" s="158"/>
      <c r="L151" s="77">
        <f>2354381/L150</f>
        <v>0.43964857707814714</v>
      </c>
      <c r="M151" s="157"/>
      <c r="N151" s="158"/>
      <c r="O151" s="77">
        <f>967499/O150</f>
        <v>0.29632489370577708</v>
      </c>
      <c r="P151" s="157"/>
      <c r="Q151" s="158"/>
      <c r="XFC151" s="10"/>
    </row>
    <row r="152" spans="1:802 16383:16383" s="9" customFormat="1" ht="25.5">
      <c r="A152" s="16"/>
      <c r="B152" s="21" t="s">
        <v>57</v>
      </c>
      <c r="C152" s="77">
        <f>329973/C150</f>
        <v>0.14393769866663525</v>
      </c>
      <c r="D152" s="157"/>
      <c r="E152" s="158"/>
      <c r="F152" s="77">
        <f>799733/F150</f>
        <v>0.26237055482012595</v>
      </c>
      <c r="G152" s="157"/>
      <c r="H152" s="158"/>
      <c r="I152" s="77">
        <f>1634677/I150</f>
        <v>0.40223559226068833</v>
      </c>
      <c r="J152" s="157"/>
      <c r="K152" s="158"/>
      <c r="L152" s="77">
        <f>3000762/L150</f>
        <v>0.56035142292185292</v>
      </c>
      <c r="M152" s="157"/>
      <c r="N152" s="158"/>
      <c r="O152" s="77">
        <f>2297495/O150</f>
        <v>0.70367510629422292</v>
      </c>
      <c r="P152" s="157"/>
      <c r="Q152" s="158"/>
      <c r="XFC152" s="10"/>
    </row>
    <row r="153" spans="1:802 16383:16383" s="9" customFormat="1" ht="15">
      <c r="A153" s="16"/>
      <c r="B153" s="21"/>
      <c r="C153" s="75"/>
      <c r="D153" s="157"/>
      <c r="E153" s="158"/>
      <c r="F153" s="75"/>
      <c r="G153" s="157"/>
      <c r="H153" s="158"/>
      <c r="I153" s="75"/>
      <c r="J153" s="157"/>
      <c r="K153" s="158"/>
      <c r="L153" s="75"/>
      <c r="M153" s="157"/>
      <c r="N153" s="158"/>
      <c r="O153" s="75"/>
      <c r="P153" s="157"/>
      <c r="Q153" s="158"/>
      <c r="XFC153" s="10"/>
    </row>
    <row r="154" spans="1:802 16383:16383" s="9" customFormat="1" ht="15">
      <c r="A154" s="16"/>
      <c r="B154" s="20" t="s">
        <v>55</v>
      </c>
      <c r="C154" s="15">
        <v>32916</v>
      </c>
      <c r="D154" s="157"/>
      <c r="E154" s="158"/>
      <c r="F154" s="15">
        <v>51836</v>
      </c>
      <c r="G154" s="157"/>
      <c r="H154" s="158"/>
      <c r="I154" s="15">
        <v>120291</v>
      </c>
      <c r="J154" s="157"/>
      <c r="K154" s="158"/>
      <c r="L154" s="15">
        <v>170390</v>
      </c>
      <c r="M154" s="157"/>
      <c r="N154" s="158"/>
      <c r="O154" s="15">
        <v>297863</v>
      </c>
      <c r="P154" s="157"/>
      <c r="Q154" s="158"/>
      <c r="XFC154" s="10"/>
    </row>
    <row r="155" spans="1:802 16383:16383" s="9" customFormat="1" ht="15">
      <c r="A155" s="16"/>
      <c r="B155" s="20"/>
      <c r="C155" s="15"/>
      <c r="D155" s="157"/>
      <c r="E155" s="158"/>
      <c r="F155" s="15"/>
      <c r="G155" s="157"/>
      <c r="H155" s="158"/>
      <c r="I155" s="15"/>
      <c r="J155" s="157"/>
      <c r="K155" s="158"/>
      <c r="L155" s="15"/>
      <c r="M155" s="157"/>
      <c r="N155" s="158"/>
      <c r="O155" s="15"/>
      <c r="P155" s="157"/>
      <c r="Q155" s="158"/>
      <c r="XFC155" s="10"/>
    </row>
    <row r="156" spans="1:802 16383:16383" s="9" customFormat="1" ht="15">
      <c r="A156" s="16"/>
      <c r="B156" s="80" t="s">
        <v>85</v>
      </c>
      <c r="C156" s="75">
        <f>C150/2073702</f>
        <v>1.1054968360931321</v>
      </c>
      <c r="D156" s="157"/>
      <c r="E156" s="158"/>
      <c r="F156" s="75">
        <f>F150/2073702</f>
        <v>1.4698857405741037</v>
      </c>
      <c r="G156" s="157"/>
      <c r="H156" s="158"/>
      <c r="I156" s="75">
        <f>I150/2075301</f>
        <v>1.9582600307136169</v>
      </c>
      <c r="J156" s="157"/>
      <c r="K156" s="158"/>
      <c r="L156" s="75">
        <f>L150/2077132</f>
        <v>2.5781428431125226</v>
      </c>
      <c r="M156" s="157"/>
      <c r="N156" s="158"/>
      <c r="O156" s="75">
        <f>O150/2076255</f>
        <v>1.5725399818423074</v>
      </c>
      <c r="P156" s="157"/>
      <c r="Q156" s="158"/>
      <c r="XFC156" s="10"/>
    </row>
    <row r="157" spans="1:802 16383:16383" s="9" customFormat="1" ht="15">
      <c r="A157" s="16"/>
      <c r="B157" s="80" t="s">
        <v>86</v>
      </c>
      <c r="C157" s="76">
        <f>C154/2073702</f>
        <v>1.5873061799622126E-2</v>
      </c>
      <c r="D157" s="157"/>
      <c r="E157" s="158"/>
      <c r="F157" s="76">
        <f>F154/2073702</f>
        <v>2.4996841397655015E-2</v>
      </c>
      <c r="G157" s="157"/>
      <c r="H157" s="158"/>
      <c r="I157" s="76">
        <f>I154/2075301</f>
        <v>5.7963158115377E-2</v>
      </c>
      <c r="J157" s="157"/>
      <c r="K157" s="158"/>
      <c r="L157" s="76">
        <f>L154/2077132</f>
        <v>8.2031377880654677E-2</v>
      </c>
      <c r="M157" s="157"/>
      <c r="N157" s="158"/>
      <c r="O157" s="76">
        <f>O154/2076255</f>
        <v>0.14346166535420746</v>
      </c>
      <c r="P157" s="157"/>
      <c r="Q157" s="158"/>
      <c r="XFC157" s="10"/>
    </row>
    <row r="158" spans="1:802 16383:16383" s="9" customFormat="1" ht="15">
      <c r="A158" s="16"/>
      <c r="B158" s="80"/>
      <c r="C158" s="76"/>
      <c r="D158" s="159"/>
      <c r="E158" s="107"/>
      <c r="F158" s="76"/>
      <c r="G158" s="159"/>
      <c r="H158" s="107"/>
      <c r="I158" s="76"/>
      <c r="J158" s="159"/>
      <c r="K158" s="107"/>
      <c r="L158" s="76"/>
      <c r="M158" s="159"/>
      <c r="N158" s="107"/>
      <c r="O158" s="76"/>
      <c r="P158" s="159"/>
      <c r="Q158" s="107"/>
      <c r="XFC158" s="10"/>
    </row>
    <row r="159" spans="1:802 16383:16383" s="9" customFormat="1" ht="30" customHeight="1">
      <c r="A159" s="16"/>
      <c r="B159" s="46" t="s">
        <v>60</v>
      </c>
      <c r="C159" s="150" t="s">
        <v>12</v>
      </c>
      <c r="D159" s="151" t="s">
        <v>13</v>
      </c>
      <c r="E159" s="152" t="s">
        <v>14</v>
      </c>
      <c r="F159" s="150" t="s">
        <v>12</v>
      </c>
      <c r="G159" s="151" t="s">
        <v>13</v>
      </c>
      <c r="H159" s="152" t="s">
        <v>14</v>
      </c>
      <c r="I159" s="150" t="s">
        <v>12</v>
      </c>
      <c r="J159" s="151" t="s">
        <v>13</v>
      </c>
      <c r="K159" s="152" t="s">
        <v>14</v>
      </c>
      <c r="L159" s="150" t="s">
        <v>12</v>
      </c>
      <c r="M159" s="151" t="s">
        <v>13</v>
      </c>
      <c r="N159" s="152" t="s">
        <v>14</v>
      </c>
      <c r="O159" s="150" t="s">
        <v>12</v>
      </c>
      <c r="P159" s="151" t="s">
        <v>13</v>
      </c>
      <c r="Q159" s="152" t="s">
        <v>14</v>
      </c>
      <c r="XFC159" s="10"/>
    </row>
    <row r="160" spans="1:802 16383:16383" s="9" customFormat="1" ht="24.75" customHeight="1">
      <c r="B160" s="19" t="s">
        <v>83</v>
      </c>
      <c r="C160" s="14">
        <v>10950600863.339998</v>
      </c>
      <c r="D160" s="66">
        <v>8440924095.9200001</v>
      </c>
      <c r="E160" s="64">
        <v>2509676767.4200001</v>
      </c>
      <c r="F160" s="14">
        <v>13370727021.389999</v>
      </c>
      <c r="G160" s="66">
        <v>10266289797.240002</v>
      </c>
      <c r="H160" s="64">
        <v>3104437224.1500001</v>
      </c>
      <c r="I160" s="14">
        <v>15131939083.91</v>
      </c>
      <c r="J160" s="66">
        <v>11511796759.379999</v>
      </c>
      <c r="K160" s="64">
        <v>3620142324.5299997</v>
      </c>
      <c r="L160" s="14">
        <v>17697846725</v>
      </c>
      <c r="M160" s="66">
        <v>13255732740</v>
      </c>
      <c r="N160" s="64">
        <v>4442113984.8900003</v>
      </c>
      <c r="O160" s="14">
        <v>10220286182.480001</v>
      </c>
      <c r="P160" s="66">
        <v>7497249345.5300007</v>
      </c>
      <c r="Q160" s="64">
        <v>2723036836.9500003</v>
      </c>
      <c r="XFC160" s="10"/>
    </row>
    <row r="161" spans="1:802 16383:16383" s="9" customFormat="1">
      <c r="A161" s="16"/>
      <c r="B161" s="20" t="s">
        <v>52</v>
      </c>
      <c r="C161" s="15">
        <v>1444582868</v>
      </c>
      <c r="D161" s="15">
        <v>1226264761.0699999</v>
      </c>
      <c r="E161" s="15">
        <v>218318107</v>
      </c>
      <c r="F161" s="15">
        <v>1525810019.8400002</v>
      </c>
      <c r="G161" s="67">
        <v>1344628042.0900002</v>
      </c>
      <c r="H161" s="60">
        <v>181181977.75</v>
      </c>
      <c r="I161" s="15">
        <v>1472026767.76</v>
      </c>
      <c r="J161" s="67">
        <v>1295927973</v>
      </c>
      <c r="K161" s="60">
        <v>176098795</v>
      </c>
      <c r="L161" s="15">
        <v>1465196883.0699999</v>
      </c>
      <c r="M161" s="67">
        <v>1272314191.75</v>
      </c>
      <c r="N161" s="60">
        <v>192882691.31999999</v>
      </c>
      <c r="O161" s="15">
        <v>1406177515.5400002</v>
      </c>
      <c r="P161" s="67">
        <v>1221582525.6999998</v>
      </c>
      <c r="Q161" s="60">
        <v>184594989.84</v>
      </c>
      <c r="XFC161" s="10"/>
    </row>
    <row r="162" spans="1:802 16383:16383" s="9" customFormat="1">
      <c r="A162" s="16"/>
      <c r="B162" s="20" t="s">
        <v>53</v>
      </c>
      <c r="C162" s="54" t="s">
        <v>71</v>
      </c>
      <c r="D162" s="71" t="s">
        <v>71</v>
      </c>
      <c r="E162" s="61" t="s">
        <v>71</v>
      </c>
      <c r="F162" s="54" t="s">
        <v>71</v>
      </c>
      <c r="G162" s="71" t="s">
        <v>71</v>
      </c>
      <c r="H162" s="61" t="s">
        <v>71</v>
      </c>
      <c r="I162" s="54" t="s">
        <v>71</v>
      </c>
      <c r="J162" s="71" t="s">
        <v>71</v>
      </c>
      <c r="K162" s="61" t="s">
        <v>71</v>
      </c>
      <c r="L162" s="54" t="s">
        <v>71</v>
      </c>
      <c r="M162" s="71" t="s">
        <v>71</v>
      </c>
      <c r="N162" s="61" t="s">
        <v>71</v>
      </c>
      <c r="O162" s="54" t="s">
        <v>71</v>
      </c>
      <c r="P162" s="71" t="s">
        <v>71</v>
      </c>
      <c r="Q162" s="61" t="s">
        <v>71</v>
      </c>
      <c r="XFC162" s="10"/>
    </row>
    <row r="163" spans="1:802 16383:16383" s="9" customFormat="1">
      <c r="A163" s="16"/>
      <c r="B163" s="20" t="s">
        <v>54</v>
      </c>
      <c r="C163" s="15">
        <v>5700417612.3099995</v>
      </c>
      <c r="D163" s="67">
        <v>4321554180.6100006</v>
      </c>
      <c r="E163" s="60">
        <v>1378863431.6999998</v>
      </c>
      <c r="F163" s="15">
        <v>7327941820.500001</v>
      </c>
      <c r="G163" s="67">
        <v>5538265175</v>
      </c>
      <c r="H163" s="60">
        <v>1789676644.5500002</v>
      </c>
      <c r="I163" s="15">
        <v>8398123299.1499996</v>
      </c>
      <c r="J163" s="67">
        <v>6332625298.2000008</v>
      </c>
      <c r="K163" s="60">
        <v>2065498001</v>
      </c>
      <c r="L163" s="15">
        <v>10059209804</v>
      </c>
      <c r="M163" s="67">
        <v>7552574418.8600006</v>
      </c>
      <c r="N163" s="60">
        <v>2506635384.9200001</v>
      </c>
      <c r="O163" s="15">
        <v>4982087535.3299999</v>
      </c>
      <c r="P163" s="67">
        <v>3369772681.77</v>
      </c>
      <c r="Q163" s="60">
        <v>1612314853.5599999</v>
      </c>
      <c r="XFC163" s="10"/>
    </row>
    <row r="164" spans="1:802 16383:16383" s="9" customFormat="1" ht="25.5">
      <c r="A164" s="16"/>
      <c r="B164" s="21" t="s">
        <v>56</v>
      </c>
      <c r="C164" s="77">
        <f>5245768857.82/C163</f>
        <v>0.92024290404475106</v>
      </c>
      <c r="D164" s="94">
        <f>3947207373.92/C163</f>
        <v>0.69244178977274262</v>
      </c>
      <c r="E164" s="95">
        <f>1298561484/C163</f>
        <v>0.22780111428955108</v>
      </c>
      <c r="F164" s="77">
        <f>6787757578/F163</f>
        <v>0.9262843161515244</v>
      </c>
      <c r="G164" s="94">
        <f>5097254277/F163</f>
        <v>0.69559153195517642</v>
      </c>
      <c r="H164" s="95">
        <f>1690503301/F163</f>
        <v>0.23069278419634798</v>
      </c>
      <c r="I164" s="77">
        <f>7485419866/I163</f>
        <v>0.89132054857513499</v>
      </c>
      <c r="J164" s="94">
        <f>5600908929/I163</f>
        <v>0.6669238744764423</v>
      </c>
      <c r="K164" s="95">
        <f>1884510937/I163</f>
        <v>0.22439667409869266</v>
      </c>
      <c r="L164" s="77">
        <f>8624544870.27/L163</f>
        <v>0.85737796887788231</v>
      </c>
      <c r="M164" s="94">
        <f>6416568725.35/L163</f>
        <v>0.63787999757182523</v>
      </c>
      <c r="N164" s="95">
        <f>2207976144.92/L163</f>
        <v>0.21949797130605708</v>
      </c>
      <c r="O164" s="77">
        <f>4033851975.61/O163</f>
        <v>0.80967103588692946</v>
      </c>
      <c r="P164" s="94">
        <f>2702082448.05/O163</f>
        <v>0.54235948864576133</v>
      </c>
      <c r="Q164" s="95">
        <f>1331769527.56/O163</f>
        <v>0.26731154724116807</v>
      </c>
      <c r="XFC164" s="10"/>
    </row>
    <row r="165" spans="1:802 16383:16383" s="9" customFormat="1" ht="25.5">
      <c r="A165" s="16"/>
      <c r="B165" s="21" t="s">
        <v>57</v>
      </c>
      <c r="C165" s="77">
        <f>454648756/C163</f>
        <v>7.9757096220141876E-2</v>
      </c>
      <c r="D165" s="78">
        <f>374346809/C163</f>
        <v>6.5670067433586179E-2</v>
      </c>
      <c r="E165" s="79">
        <f>80301947/C163</f>
        <v>1.4087028786555687E-2</v>
      </c>
      <c r="F165" s="77">
        <f>540184240/F163</f>
        <v>7.3715683507315583E-2</v>
      </c>
      <c r="G165" s="78">
        <f>441010896/F163</f>
        <v>6.0182095710185221E-2</v>
      </c>
      <c r="H165" s="79">
        <f>99173344/F163</f>
        <v>1.3533587797130353E-2</v>
      </c>
      <c r="I165" s="77">
        <f>912703433/I163</f>
        <v>0.10867945140700394</v>
      </c>
      <c r="J165" s="78">
        <f>731716369/I163</f>
        <v>8.7128557528330083E-2</v>
      </c>
      <c r="K165" s="79">
        <f>180987064/I163</f>
        <v>2.1550893878673854E-2</v>
      </c>
      <c r="L165" s="77">
        <f>1434664933.51/L163</f>
        <v>0.14262203110024724</v>
      </c>
      <c r="M165" s="78">
        <f>1136005693.51/L163</f>
        <v>0.11293190177406105</v>
      </c>
      <c r="N165" s="79">
        <f>298659240/L163</f>
        <v>2.9690129326186185E-2</v>
      </c>
      <c r="O165" s="77">
        <f>948235558.69/O163</f>
        <v>0.19032896390632997</v>
      </c>
      <c r="P165" s="78">
        <f>667690233.69/O163</f>
        <v>0.13401816587025786</v>
      </c>
      <c r="Q165" s="79">
        <f>280545325/O163</f>
        <v>5.6310798036072134E-2</v>
      </c>
      <c r="XFC165" s="10"/>
    </row>
    <row r="166" spans="1:802 16383:16383" s="9" customFormat="1">
      <c r="A166" s="16"/>
      <c r="B166" s="21"/>
      <c r="C166" s="75"/>
      <c r="D166" s="81"/>
      <c r="E166" s="82"/>
      <c r="F166" s="75"/>
      <c r="G166" s="81"/>
      <c r="H166" s="82"/>
      <c r="I166" s="75"/>
      <c r="J166" s="81"/>
      <c r="K166" s="82"/>
      <c r="L166" s="75"/>
      <c r="M166" s="81"/>
      <c r="N166" s="82"/>
      <c r="O166" s="75"/>
      <c r="P166" s="81"/>
      <c r="Q166" s="82"/>
      <c r="XFC166" s="10"/>
    </row>
    <row r="167" spans="1:802 16383:16383" s="9" customFormat="1">
      <c r="A167" s="16"/>
      <c r="B167" s="20" t="s">
        <v>55</v>
      </c>
      <c r="C167" s="15">
        <v>3805600382.6300001</v>
      </c>
      <c r="D167" s="67">
        <v>2893105154.2400007</v>
      </c>
      <c r="E167" s="60">
        <v>912495228.38999999</v>
      </c>
      <c r="F167" s="15">
        <v>4516975182</v>
      </c>
      <c r="G167" s="67">
        <v>3383396579.8899994</v>
      </c>
      <c r="H167" s="60">
        <v>1133578601.71</v>
      </c>
      <c r="I167" s="15">
        <v>5261789017.1500006</v>
      </c>
      <c r="J167" s="67">
        <v>3883243487.96</v>
      </c>
      <c r="K167" s="60">
        <v>1378545529.1899998</v>
      </c>
      <c r="L167" s="15">
        <v>6173440038.2399988</v>
      </c>
      <c r="M167" s="67">
        <v>4430844129.6099987</v>
      </c>
      <c r="N167" s="60">
        <v>1742595908.6300001</v>
      </c>
      <c r="O167" s="15">
        <v>3832021131.6100006</v>
      </c>
      <c r="P167" s="67">
        <v>2905894138.0600004</v>
      </c>
      <c r="Q167" s="60">
        <v>926126993.54999983</v>
      </c>
      <c r="XFC167" s="10"/>
    </row>
    <row r="168" spans="1:802 16383:16383" s="9" customFormat="1" ht="15">
      <c r="A168" s="16"/>
      <c r="B168" s="20"/>
      <c r="C168" s="15"/>
      <c r="D168" s="106"/>
      <c r="E168" s="107"/>
      <c r="F168" s="15"/>
      <c r="G168" s="106"/>
      <c r="H168" s="107"/>
      <c r="I168" s="15"/>
      <c r="J168" s="106"/>
      <c r="K168" s="107"/>
      <c r="L168" s="15"/>
      <c r="M168" s="106"/>
      <c r="N168" s="107"/>
      <c r="O168" s="15"/>
      <c r="P168" s="106"/>
      <c r="Q168" s="107"/>
      <c r="XFC168" s="10"/>
    </row>
    <row r="169" spans="1:802 16383:16383" s="10" customFormat="1" ht="24.75" customHeight="1">
      <c r="A169" s="9"/>
      <c r="B169" s="19" t="s">
        <v>84</v>
      </c>
      <c r="C169" s="25">
        <v>4102449</v>
      </c>
      <c r="D169" s="67">
        <v>3674861</v>
      </c>
      <c r="E169" s="60">
        <v>427588</v>
      </c>
      <c r="F169" s="14">
        <v>5337220</v>
      </c>
      <c r="G169" s="66">
        <v>4804994</v>
      </c>
      <c r="H169" s="64">
        <v>532226</v>
      </c>
      <c r="I169" s="14">
        <v>6700577</v>
      </c>
      <c r="J169" s="66">
        <v>6051056</v>
      </c>
      <c r="K169" s="64">
        <v>649521</v>
      </c>
      <c r="L169" s="14">
        <v>8366358</v>
      </c>
      <c r="M169" s="66">
        <v>7516455</v>
      </c>
      <c r="N169" s="64">
        <v>849903</v>
      </c>
      <c r="O169" s="14">
        <v>5727731</v>
      </c>
      <c r="P169" s="66">
        <v>5062521</v>
      </c>
      <c r="Q169" s="64">
        <v>665210</v>
      </c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  <c r="IU169" s="9"/>
      <c r="IV169" s="9"/>
      <c r="IW169" s="9"/>
      <c r="IX169" s="9"/>
      <c r="IY169" s="9"/>
      <c r="IZ169" s="9"/>
      <c r="JA169" s="9"/>
      <c r="JB169" s="9"/>
      <c r="JC169" s="9"/>
      <c r="JD169" s="9"/>
      <c r="JE169" s="9"/>
      <c r="JF169" s="9"/>
      <c r="JG169" s="9"/>
      <c r="JH169" s="9"/>
      <c r="JI169" s="9"/>
      <c r="JJ169" s="9"/>
      <c r="JK169" s="9"/>
      <c r="JL169" s="9"/>
      <c r="JM169" s="9"/>
      <c r="JN169" s="9"/>
      <c r="JO169" s="9"/>
      <c r="JP169" s="9"/>
      <c r="JQ169" s="9"/>
      <c r="JR169" s="9"/>
      <c r="JS169" s="9"/>
      <c r="JT169" s="9"/>
      <c r="JU169" s="9"/>
      <c r="JV169" s="9"/>
      <c r="JW169" s="9"/>
      <c r="JX169" s="9"/>
      <c r="JY169" s="9"/>
      <c r="JZ169" s="9"/>
      <c r="KA169" s="9"/>
      <c r="KB169" s="9"/>
      <c r="KC169" s="9"/>
      <c r="KD169" s="9"/>
      <c r="KE169" s="9"/>
      <c r="KF169" s="9"/>
      <c r="KG169" s="9"/>
      <c r="KH169" s="9"/>
      <c r="KI169" s="9"/>
      <c r="KJ169" s="9"/>
      <c r="KK169" s="9"/>
      <c r="KL169" s="9"/>
      <c r="KM169" s="9"/>
      <c r="KN169" s="9"/>
      <c r="KO169" s="9"/>
      <c r="KP169" s="9"/>
      <c r="KQ169" s="9"/>
      <c r="KR169" s="9"/>
      <c r="KS169" s="9"/>
      <c r="KT169" s="9"/>
      <c r="KU169" s="9"/>
      <c r="KV169" s="9"/>
      <c r="KW169" s="9"/>
      <c r="KX169" s="9"/>
      <c r="KY169" s="9"/>
      <c r="KZ169" s="9"/>
      <c r="LA169" s="9"/>
      <c r="LB169" s="9"/>
      <c r="LC169" s="9"/>
      <c r="LD169" s="9"/>
      <c r="LE169" s="9"/>
      <c r="LF169" s="9"/>
      <c r="LG169" s="9"/>
      <c r="LH169" s="9"/>
      <c r="LI169" s="9"/>
      <c r="LJ169" s="9"/>
      <c r="LK169" s="9"/>
      <c r="LL169" s="9"/>
      <c r="LM169" s="9"/>
      <c r="LN169" s="9"/>
      <c r="LO169" s="9"/>
      <c r="LP169" s="9"/>
      <c r="LQ169" s="9"/>
      <c r="LR169" s="9"/>
      <c r="LS169" s="9"/>
      <c r="LT169" s="9"/>
      <c r="LU169" s="9"/>
      <c r="LV169" s="9"/>
      <c r="LW169" s="9"/>
      <c r="LX169" s="9"/>
      <c r="LY169" s="9"/>
      <c r="LZ169" s="9"/>
      <c r="MA169" s="9"/>
      <c r="MB169" s="9"/>
      <c r="MC169" s="9"/>
      <c r="MD169" s="9"/>
      <c r="ME169" s="9"/>
      <c r="MF169" s="9"/>
      <c r="MG169" s="9"/>
      <c r="MH169" s="9"/>
      <c r="MI169" s="9"/>
      <c r="MJ169" s="9"/>
      <c r="MK169" s="9"/>
      <c r="ML169" s="9"/>
      <c r="MM169" s="9"/>
      <c r="MN169" s="9"/>
      <c r="MO169" s="9"/>
      <c r="MP169" s="9"/>
      <c r="MQ169" s="9"/>
      <c r="MR169" s="9"/>
      <c r="MS169" s="9"/>
      <c r="MT169" s="9"/>
      <c r="MU169" s="9"/>
      <c r="MV169" s="9"/>
      <c r="MW169" s="9"/>
      <c r="MX169" s="9"/>
      <c r="MY169" s="9"/>
      <c r="MZ169" s="9"/>
      <c r="NA169" s="9"/>
      <c r="NB169" s="9"/>
      <c r="NC169" s="9"/>
      <c r="ND169" s="9"/>
      <c r="NE169" s="9"/>
      <c r="NF169" s="9"/>
      <c r="NG169" s="9"/>
      <c r="NH169" s="9"/>
      <c r="NI169" s="9"/>
      <c r="NJ169" s="9"/>
      <c r="NK169" s="9"/>
      <c r="NL169" s="9"/>
      <c r="NM169" s="9"/>
      <c r="NN169" s="9"/>
      <c r="NO169" s="9"/>
      <c r="NP169" s="9"/>
      <c r="NQ169" s="9"/>
      <c r="NR169" s="9"/>
      <c r="NS169" s="9"/>
      <c r="NT169" s="9"/>
      <c r="NU169" s="9"/>
      <c r="NV169" s="9"/>
      <c r="NW169" s="9"/>
      <c r="NX169" s="9"/>
      <c r="NY169" s="9"/>
      <c r="NZ169" s="9"/>
      <c r="OA169" s="9"/>
      <c r="OB169" s="9"/>
      <c r="OC169" s="9"/>
      <c r="OD169" s="9"/>
      <c r="OE169" s="9"/>
      <c r="OF169" s="9"/>
      <c r="OG169" s="9"/>
      <c r="OH169" s="9"/>
      <c r="OI169" s="9"/>
      <c r="OJ169" s="9"/>
      <c r="OK169" s="9"/>
      <c r="OL169" s="9"/>
      <c r="OM169" s="9"/>
      <c r="ON169" s="9"/>
      <c r="OO169" s="9"/>
      <c r="OP169" s="9"/>
      <c r="OQ169" s="9"/>
      <c r="OR169" s="9"/>
      <c r="OS169" s="9"/>
      <c r="OT169" s="9"/>
      <c r="OU169" s="9"/>
      <c r="OV169" s="9"/>
      <c r="OW169" s="9"/>
      <c r="OX169" s="9"/>
      <c r="OY169" s="9"/>
      <c r="OZ169" s="9"/>
      <c r="PA169" s="9"/>
      <c r="PB169" s="9"/>
      <c r="PC169" s="9"/>
      <c r="PD169" s="9"/>
      <c r="PE169" s="9"/>
      <c r="PF169" s="9"/>
      <c r="PG169" s="9"/>
      <c r="PH169" s="9"/>
      <c r="PI169" s="9"/>
      <c r="PJ169" s="9"/>
      <c r="PK169" s="9"/>
      <c r="PL169" s="9"/>
      <c r="PM169" s="9"/>
      <c r="PN169" s="9"/>
      <c r="PO169" s="9"/>
      <c r="PP169" s="9"/>
      <c r="PQ169" s="9"/>
      <c r="PR169" s="9"/>
      <c r="PS169" s="9"/>
      <c r="PT169" s="9"/>
      <c r="PU169" s="9"/>
      <c r="PV169" s="9"/>
      <c r="PW169" s="9"/>
      <c r="PX169" s="9"/>
      <c r="PY169" s="9"/>
      <c r="PZ169" s="9"/>
      <c r="QA169" s="9"/>
      <c r="QB169" s="9"/>
      <c r="QC169" s="9"/>
      <c r="QD169" s="9"/>
      <c r="QE169" s="9"/>
      <c r="QF169" s="9"/>
      <c r="QG169" s="9"/>
      <c r="QH169" s="9"/>
      <c r="QI169" s="9"/>
      <c r="QJ169" s="9"/>
      <c r="QK169" s="9"/>
      <c r="QL169" s="9"/>
      <c r="QM169" s="9"/>
      <c r="QN169" s="9"/>
      <c r="QO169" s="9"/>
      <c r="QP169" s="9"/>
      <c r="QQ169" s="9"/>
      <c r="QR169" s="9"/>
      <c r="QS169" s="9"/>
      <c r="QT169" s="9"/>
      <c r="QU169" s="9"/>
      <c r="QV169" s="9"/>
      <c r="QW169" s="9"/>
      <c r="QX169" s="9"/>
      <c r="QY169" s="9"/>
      <c r="QZ169" s="9"/>
      <c r="RA169" s="9"/>
      <c r="RB169" s="9"/>
      <c r="RC169" s="9"/>
      <c r="RD169" s="9"/>
      <c r="RE169" s="9"/>
      <c r="RF169" s="9"/>
      <c r="RG169" s="9"/>
      <c r="RH169" s="9"/>
      <c r="RI169" s="9"/>
      <c r="RJ169" s="9"/>
      <c r="RK169" s="9"/>
      <c r="RL169" s="9"/>
      <c r="RM169" s="9"/>
      <c r="RN169" s="9"/>
      <c r="RO169" s="9"/>
      <c r="RP169" s="9"/>
      <c r="RQ169" s="9"/>
      <c r="RR169" s="9"/>
      <c r="RS169" s="9"/>
      <c r="RT169" s="9"/>
      <c r="RU169" s="9"/>
      <c r="RV169" s="9"/>
      <c r="RW169" s="9"/>
      <c r="RX169" s="9"/>
      <c r="RY169" s="9"/>
      <c r="RZ169" s="9"/>
      <c r="SA169" s="9"/>
      <c r="SB169" s="9"/>
      <c r="SC169" s="9"/>
      <c r="SD169" s="9"/>
      <c r="SE169" s="9"/>
      <c r="SF169" s="9"/>
      <c r="SG169" s="9"/>
      <c r="SH169" s="9"/>
      <c r="SI169" s="9"/>
      <c r="SJ169" s="9"/>
      <c r="SK169" s="9"/>
      <c r="SL169" s="9"/>
      <c r="SM169" s="9"/>
      <c r="SN169" s="9"/>
      <c r="SO169" s="9"/>
      <c r="SP169" s="9"/>
      <c r="SQ169" s="9"/>
      <c r="SR169" s="9"/>
      <c r="SS169" s="9"/>
      <c r="ST169" s="9"/>
      <c r="SU169" s="9"/>
      <c r="SV169" s="9"/>
      <c r="SW169" s="9"/>
      <c r="SX169" s="9"/>
      <c r="SY169" s="9"/>
      <c r="SZ169" s="9"/>
      <c r="TA169" s="9"/>
      <c r="TB169" s="9"/>
      <c r="TC169" s="9"/>
      <c r="TD169" s="9"/>
      <c r="TE169" s="9"/>
      <c r="TF169" s="9"/>
      <c r="TG169" s="9"/>
      <c r="TH169" s="9"/>
      <c r="TI169" s="9"/>
      <c r="TJ169" s="9"/>
      <c r="TK169" s="9"/>
      <c r="TL169" s="9"/>
      <c r="TM169" s="9"/>
      <c r="TN169" s="9"/>
      <c r="TO169" s="9"/>
      <c r="TP169" s="9"/>
      <c r="TQ169" s="9"/>
      <c r="TR169" s="9"/>
      <c r="TS169" s="9"/>
      <c r="TT169" s="9"/>
      <c r="TU169" s="9"/>
      <c r="TV169" s="9"/>
      <c r="TW169" s="9"/>
      <c r="TX169" s="9"/>
      <c r="TY169" s="9"/>
      <c r="TZ169" s="9"/>
      <c r="UA169" s="9"/>
      <c r="UB169" s="9"/>
      <c r="UC169" s="9"/>
      <c r="UD169" s="9"/>
      <c r="UE169" s="9"/>
      <c r="UF169" s="9"/>
      <c r="UG169" s="9"/>
      <c r="UH169" s="9"/>
      <c r="UI169" s="9"/>
      <c r="UJ169" s="9"/>
      <c r="UK169" s="9"/>
      <c r="UL169" s="9"/>
      <c r="UM169" s="9"/>
      <c r="UN169" s="9"/>
      <c r="UO169" s="9"/>
      <c r="UP169" s="9"/>
      <c r="UQ169" s="9"/>
      <c r="UR169" s="9"/>
      <c r="US169" s="9"/>
      <c r="UT169" s="9"/>
      <c r="UU169" s="9"/>
      <c r="UV169" s="9"/>
      <c r="UW169" s="9"/>
      <c r="UX169" s="9"/>
      <c r="UY169" s="9"/>
      <c r="UZ169" s="9"/>
      <c r="VA169" s="9"/>
      <c r="VB169" s="9"/>
      <c r="VC169" s="9"/>
      <c r="VD169" s="9"/>
      <c r="VE169" s="9"/>
      <c r="VF169" s="9"/>
      <c r="VG169" s="9"/>
      <c r="VH169" s="9"/>
      <c r="VI169" s="9"/>
      <c r="VJ169" s="9"/>
      <c r="VK169" s="9"/>
      <c r="VL169" s="9"/>
      <c r="VM169" s="9"/>
      <c r="VN169" s="9"/>
      <c r="VO169" s="9"/>
      <c r="VP169" s="9"/>
      <c r="VQ169" s="9"/>
      <c r="VR169" s="9"/>
      <c r="VS169" s="9"/>
      <c r="VT169" s="9"/>
      <c r="VU169" s="9"/>
      <c r="VV169" s="9"/>
      <c r="VW169" s="9"/>
      <c r="VX169" s="9"/>
      <c r="VY169" s="9"/>
      <c r="VZ169" s="9"/>
      <c r="WA169" s="9"/>
      <c r="WB169" s="9"/>
      <c r="WC169" s="9"/>
      <c r="WD169" s="9"/>
      <c r="WE169" s="9"/>
      <c r="WF169" s="9"/>
      <c r="WG169" s="9"/>
      <c r="WH169" s="9"/>
      <c r="WI169" s="9"/>
      <c r="WJ169" s="9"/>
      <c r="WK169" s="9"/>
      <c r="WL169" s="9"/>
      <c r="WM169" s="9"/>
      <c r="WN169" s="9"/>
      <c r="WO169" s="9"/>
      <c r="WP169" s="9"/>
      <c r="WQ169" s="9"/>
      <c r="WR169" s="9"/>
      <c r="WS169" s="9"/>
      <c r="WT169" s="9"/>
      <c r="WU169" s="9"/>
      <c r="WV169" s="9"/>
      <c r="WW169" s="9"/>
      <c r="WX169" s="9"/>
      <c r="WY169" s="9"/>
      <c r="WZ169" s="9"/>
      <c r="XA169" s="9"/>
      <c r="XB169" s="9"/>
      <c r="XC169" s="9"/>
      <c r="XD169" s="9"/>
      <c r="XE169" s="9"/>
      <c r="XF169" s="9"/>
      <c r="XG169" s="9"/>
      <c r="XH169" s="9"/>
      <c r="XI169" s="9"/>
      <c r="XJ169" s="9"/>
      <c r="XK169" s="9"/>
      <c r="XL169" s="9"/>
      <c r="XM169" s="9"/>
      <c r="XN169" s="9"/>
      <c r="XO169" s="9"/>
      <c r="XP169" s="9"/>
      <c r="XQ169" s="9"/>
      <c r="XR169" s="9"/>
      <c r="XS169" s="9"/>
      <c r="XT169" s="9"/>
      <c r="XU169" s="9"/>
      <c r="XV169" s="9"/>
      <c r="XW169" s="9"/>
      <c r="XX169" s="9"/>
      <c r="XY169" s="9"/>
      <c r="XZ169" s="9"/>
      <c r="YA169" s="9"/>
      <c r="YB169" s="9"/>
      <c r="YC169" s="9"/>
      <c r="YD169" s="9"/>
      <c r="YE169" s="9"/>
      <c r="YF169" s="9"/>
      <c r="YG169" s="9"/>
      <c r="YH169" s="9"/>
      <c r="YI169" s="9"/>
      <c r="YJ169" s="9"/>
      <c r="YK169" s="9"/>
      <c r="YL169" s="9"/>
      <c r="YM169" s="9"/>
      <c r="YN169" s="9"/>
      <c r="YO169" s="9"/>
      <c r="YP169" s="9"/>
      <c r="YQ169" s="9"/>
      <c r="YR169" s="9"/>
      <c r="YS169" s="9"/>
      <c r="YT169" s="9"/>
      <c r="YU169" s="9"/>
      <c r="YV169" s="9"/>
      <c r="YW169" s="9"/>
      <c r="YX169" s="9"/>
      <c r="YY169" s="9"/>
      <c r="YZ169" s="9"/>
      <c r="ZA169" s="9"/>
      <c r="ZB169" s="9"/>
      <c r="ZC169" s="9"/>
      <c r="ZD169" s="9"/>
      <c r="ZE169" s="9"/>
      <c r="ZF169" s="9"/>
      <c r="ZG169" s="9"/>
      <c r="ZH169" s="9"/>
      <c r="ZI169" s="9"/>
      <c r="ZJ169" s="9"/>
      <c r="ZK169" s="9"/>
      <c r="ZL169" s="9"/>
      <c r="ZM169" s="9"/>
      <c r="ZN169" s="9"/>
      <c r="ZO169" s="9"/>
      <c r="ZP169" s="9"/>
      <c r="ZQ169" s="9"/>
      <c r="ZR169" s="9"/>
      <c r="ZS169" s="9"/>
      <c r="ZT169" s="9"/>
      <c r="ZU169" s="9"/>
      <c r="ZV169" s="9"/>
      <c r="ZW169" s="9"/>
      <c r="ZX169" s="9"/>
      <c r="ZY169" s="9"/>
      <c r="ZZ169" s="9"/>
      <c r="AAA169" s="9"/>
      <c r="AAB169" s="9"/>
      <c r="AAC169" s="9"/>
      <c r="AAD169" s="9"/>
      <c r="AAE169" s="9"/>
      <c r="AAF169" s="9"/>
      <c r="AAG169" s="9"/>
      <c r="AAH169" s="9"/>
      <c r="AAI169" s="9"/>
      <c r="AAJ169" s="9"/>
      <c r="AAK169" s="9"/>
      <c r="AAL169" s="9"/>
      <c r="AAM169" s="9"/>
      <c r="AAN169" s="9"/>
      <c r="AAO169" s="9"/>
      <c r="AAP169" s="9"/>
      <c r="AAQ169" s="9"/>
      <c r="AAR169" s="9"/>
      <c r="AAS169" s="9"/>
      <c r="AAT169" s="9"/>
      <c r="AAU169" s="9"/>
      <c r="AAV169" s="9"/>
      <c r="AAW169" s="9"/>
      <c r="AAX169" s="9"/>
      <c r="AAY169" s="9"/>
      <c r="AAZ169" s="9"/>
      <c r="ABA169" s="9"/>
      <c r="ABB169" s="9"/>
      <c r="ABC169" s="9"/>
      <c r="ABD169" s="9"/>
      <c r="ABE169" s="9"/>
      <c r="ABF169" s="9"/>
      <c r="ABG169" s="9"/>
      <c r="ABH169" s="9"/>
      <c r="ABI169" s="9"/>
      <c r="ABJ169" s="9"/>
      <c r="ABK169" s="9"/>
      <c r="ABL169" s="9"/>
      <c r="ABM169" s="9"/>
      <c r="ABN169" s="9"/>
      <c r="ABO169" s="9"/>
      <c r="ABP169" s="9"/>
      <c r="ABQ169" s="9"/>
      <c r="ABR169" s="9"/>
      <c r="ABS169" s="9"/>
      <c r="ABT169" s="9"/>
      <c r="ABU169" s="9"/>
      <c r="ABV169" s="9"/>
      <c r="ABW169" s="9"/>
      <c r="ABX169" s="9"/>
      <c r="ABY169" s="9"/>
      <c r="ABZ169" s="9"/>
      <c r="ACA169" s="9"/>
      <c r="ACB169" s="9"/>
      <c r="ACC169" s="9"/>
      <c r="ACD169" s="9"/>
      <c r="ACE169" s="9"/>
      <c r="ACF169" s="9"/>
      <c r="ACG169" s="9"/>
      <c r="ACH169" s="9"/>
      <c r="ACI169" s="9"/>
      <c r="ACJ169" s="9"/>
      <c r="ACK169" s="9"/>
      <c r="ACL169" s="9"/>
      <c r="ACM169" s="9"/>
      <c r="ACN169" s="9"/>
      <c r="ACO169" s="9"/>
      <c r="ACP169" s="9"/>
      <c r="ACQ169" s="9"/>
      <c r="ACR169" s="9"/>
      <c r="ACS169" s="9"/>
      <c r="ACT169" s="9"/>
      <c r="ACU169" s="9"/>
      <c r="ACV169" s="9"/>
      <c r="ACW169" s="9"/>
      <c r="ACX169" s="9"/>
      <c r="ACY169" s="9"/>
      <c r="ACZ169" s="9"/>
      <c r="ADA169" s="9"/>
      <c r="ADB169" s="9"/>
      <c r="ADC169" s="9"/>
      <c r="ADD169" s="9"/>
      <c r="ADE169" s="9"/>
      <c r="ADF169" s="9"/>
      <c r="ADG169" s="9"/>
      <c r="ADH169" s="9"/>
      <c r="ADI169" s="9"/>
      <c r="ADJ169" s="9"/>
      <c r="ADK169" s="9"/>
      <c r="ADL169" s="9"/>
      <c r="ADM169" s="9"/>
      <c r="ADN169" s="9"/>
      <c r="ADO169" s="9"/>
      <c r="ADP169" s="9"/>
      <c r="ADQ169" s="9"/>
      <c r="ADR169" s="9"/>
      <c r="ADS169" s="9"/>
      <c r="ADT169" s="9"/>
      <c r="ADU169" s="9"/>
      <c r="ADV169" s="9"/>
    </row>
    <row r="170" spans="1:802 16383:16383" s="9" customFormat="1">
      <c r="A170" s="16"/>
      <c r="B170" s="20" t="s">
        <v>52</v>
      </c>
      <c r="C170" s="15">
        <v>179350</v>
      </c>
      <c r="D170" s="67">
        <v>160400</v>
      </c>
      <c r="E170" s="60">
        <v>18950</v>
      </c>
      <c r="F170" s="15">
        <v>185077</v>
      </c>
      <c r="G170" s="67">
        <v>165428</v>
      </c>
      <c r="H170" s="60">
        <v>19649</v>
      </c>
      <c r="I170" s="198">
        <v>192613</v>
      </c>
      <c r="J170" s="198">
        <v>171737</v>
      </c>
      <c r="K170" s="198">
        <v>20876</v>
      </c>
      <c r="L170" s="198">
        <v>193618</v>
      </c>
      <c r="M170" s="198">
        <v>172699</v>
      </c>
      <c r="N170" s="198">
        <v>20919</v>
      </c>
      <c r="O170" s="198">
        <v>171743</v>
      </c>
      <c r="P170" s="198">
        <v>154208</v>
      </c>
      <c r="Q170" s="198">
        <v>17535</v>
      </c>
      <c r="XFC170" s="10"/>
    </row>
    <row r="171" spans="1:802 16383:16383" s="9" customFormat="1">
      <c r="A171" s="16"/>
      <c r="B171" s="20" t="s">
        <v>53</v>
      </c>
      <c r="C171" s="54" t="s">
        <v>71</v>
      </c>
      <c r="D171" s="71" t="s">
        <v>71</v>
      </c>
      <c r="E171" s="61" t="s">
        <v>71</v>
      </c>
      <c r="F171" s="54" t="s">
        <v>71</v>
      </c>
      <c r="G171" s="71" t="s">
        <v>71</v>
      </c>
      <c r="H171" s="61" t="s">
        <v>71</v>
      </c>
      <c r="I171" s="54" t="s">
        <v>71</v>
      </c>
      <c r="J171" s="71" t="s">
        <v>71</v>
      </c>
      <c r="K171" s="61" t="s">
        <v>71</v>
      </c>
      <c r="L171" s="54" t="s">
        <v>71</v>
      </c>
      <c r="M171" s="71" t="s">
        <v>71</v>
      </c>
      <c r="N171" s="61" t="s">
        <v>71</v>
      </c>
      <c r="O171" s="54" t="s">
        <v>71</v>
      </c>
      <c r="P171" s="71" t="s">
        <v>71</v>
      </c>
      <c r="Q171" s="61" t="s">
        <v>71</v>
      </c>
      <c r="XFC171" s="10"/>
    </row>
    <row r="172" spans="1:802 16383:16383" s="9" customFormat="1">
      <c r="A172" s="16"/>
      <c r="B172" s="20" t="s">
        <v>54</v>
      </c>
      <c r="C172" s="15">
        <v>2080253</v>
      </c>
      <c r="D172" s="67">
        <v>1786330</v>
      </c>
      <c r="E172" s="60">
        <v>293923</v>
      </c>
      <c r="F172" s="15">
        <v>2884745</v>
      </c>
      <c r="G172" s="67">
        <v>2513863</v>
      </c>
      <c r="H172" s="60">
        <v>370882</v>
      </c>
      <c r="I172" s="15">
        <v>3659750</v>
      </c>
      <c r="J172" s="67">
        <v>3213689</v>
      </c>
      <c r="K172" s="60">
        <v>446061</v>
      </c>
      <c r="L172" s="15">
        <v>4797143</v>
      </c>
      <c r="M172" s="67">
        <v>4195248</v>
      </c>
      <c r="N172" s="60">
        <v>601895</v>
      </c>
      <c r="O172" s="15">
        <v>2785175</v>
      </c>
      <c r="P172" s="67">
        <v>2301365</v>
      </c>
      <c r="Q172" s="60">
        <v>483810</v>
      </c>
      <c r="XFC172" s="10"/>
    </row>
    <row r="173" spans="1:802 16383:16383" s="9" customFormat="1" ht="25.5">
      <c r="A173" s="16"/>
      <c r="B173" s="21" t="s">
        <v>56</v>
      </c>
      <c r="C173" s="77">
        <f>1897539/C172</f>
        <v>0.91216741425201642</v>
      </c>
      <c r="D173" s="94">
        <f>1627990/C172</f>
        <v>0.78259230968540849</v>
      </c>
      <c r="E173" s="95">
        <f>269549/C172</f>
        <v>0.12957510456660801</v>
      </c>
      <c r="F173" s="77">
        <f>2653030/F172</f>
        <v>0.9196757425699672</v>
      </c>
      <c r="G173" s="94">
        <f>2304402/F172</f>
        <v>0.79882346619891875</v>
      </c>
      <c r="H173" s="95">
        <f>348628/F172</f>
        <v>0.12085227637104839</v>
      </c>
      <c r="I173" s="77">
        <f>3215075/I172</f>
        <v>0.87849579889336704</v>
      </c>
      <c r="J173" s="94">
        <f>2812162/I172</f>
        <v>0.76840275975134908</v>
      </c>
      <c r="K173" s="95">
        <f>402913/I172</f>
        <v>0.1100930391420179</v>
      </c>
      <c r="L173" s="77">
        <f>3938372/L172</f>
        <v>0.82098282248413279</v>
      </c>
      <c r="M173" s="94">
        <f>3438401/L172</f>
        <v>0.71676016328885761</v>
      </c>
      <c r="N173" s="95">
        <f>499971/L172</f>
        <v>0.10422265919527519</v>
      </c>
      <c r="O173" s="77">
        <f>2150789/O172</f>
        <v>0.77222759790677431</v>
      </c>
      <c r="P173" s="94">
        <f>1797985/O172</f>
        <v>0.64555548574147048</v>
      </c>
      <c r="Q173" s="95">
        <f>352804/O172</f>
        <v>0.1266721121653038</v>
      </c>
      <c r="XFC173" s="10"/>
    </row>
    <row r="174" spans="1:802 16383:16383" s="9" customFormat="1" ht="25.5">
      <c r="A174" s="16"/>
      <c r="B174" s="21" t="s">
        <v>57</v>
      </c>
      <c r="C174" s="77">
        <f>182714/C172</f>
        <v>8.7832585747983541E-2</v>
      </c>
      <c r="D174" s="78">
        <f>158340/C172</f>
        <v>7.6115741691034702E-2</v>
      </c>
      <c r="E174" s="79">
        <f>24374/C172</f>
        <v>1.1716844056948842E-2</v>
      </c>
      <c r="F174" s="77">
        <f>231715/F172</f>
        <v>8.0324257430032811E-2</v>
      </c>
      <c r="G174" s="78">
        <f>209461/F172</f>
        <v>7.260988406254279E-2</v>
      </c>
      <c r="H174" s="79">
        <f>22254/F172</f>
        <v>7.7143733674900211E-3</v>
      </c>
      <c r="I174" s="77">
        <f>444675/I172</f>
        <v>0.12150420110663297</v>
      </c>
      <c r="J174" s="78">
        <f>401527/I172</f>
        <v>0.10971432474895826</v>
      </c>
      <c r="K174" s="79">
        <f>43148/I172</f>
        <v>1.1789876357674705E-2</v>
      </c>
      <c r="L174" s="77">
        <f>858771/L172</f>
        <v>0.17901717751586727</v>
      </c>
      <c r="M174" s="78">
        <f>756847/L172</f>
        <v>0.15777036456907789</v>
      </c>
      <c r="N174" s="79">
        <f>101924/L172</f>
        <v>2.1246812946789369E-2</v>
      </c>
      <c r="O174" s="77">
        <f>634386/O172</f>
        <v>0.22777240209322575</v>
      </c>
      <c r="P174" s="78">
        <f>503380/O172</f>
        <v>0.18073550135987865</v>
      </c>
      <c r="Q174" s="79">
        <f>131006/O172</f>
        <v>4.7036900733347098E-2</v>
      </c>
      <c r="XFC174" s="10"/>
    </row>
    <row r="175" spans="1:802 16383:16383" s="9" customFormat="1">
      <c r="A175" s="16"/>
      <c r="B175" s="21"/>
      <c r="C175" s="75"/>
      <c r="D175" s="81"/>
      <c r="E175" s="82"/>
      <c r="F175" s="75"/>
      <c r="G175" s="81"/>
      <c r="H175" s="82"/>
      <c r="I175" s="75"/>
      <c r="J175" s="81"/>
      <c r="K175" s="82"/>
      <c r="L175" s="75"/>
      <c r="M175" s="81"/>
      <c r="N175" s="82"/>
      <c r="O175" s="75"/>
      <c r="P175" s="81"/>
      <c r="Q175" s="82"/>
      <c r="XFC175" s="10"/>
    </row>
    <row r="176" spans="1:802 16383:16383" s="9" customFormat="1">
      <c r="A176" s="16"/>
      <c r="B176" s="20" t="s">
        <v>55</v>
      </c>
      <c r="C176" s="15">
        <v>1842846</v>
      </c>
      <c r="D176" s="67">
        <v>1728131</v>
      </c>
      <c r="E176" s="60">
        <v>114715</v>
      </c>
      <c r="F176" s="15">
        <v>2267398</v>
      </c>
      <c r="G176" s="67">
        <v>2125703</v>
      </c>
      <c r="H176" s="60">
        <v>141695</v>
      </c>
      <c r="I176" s="15">
        <v>2848214</v>
      </c>
      <c r="J176" s="67">
        <v>2665630</v>
      </c>
      <c r="K176" s="60">
        <v>182584</v>
      </c>
      <c r="L176" s="15">
        <v>3375597</v>
      </c>
      <c r="M176" s="67">
        <v>3148508</v>
      </c>
      <c r="N176" s="60">
        <v>227089</v>
      </c>
      <c r="O176" s="15"/>
      <c r="P176" s="67"/>
      <c r="Q176" s="60"/>
      <c r="XFC176" s="10"/>
    </row>
    <row r="177" spans="1:802 16383:16383" s="9" customFormat="1">
      <c r="B177" s="20"/>
      <c r="C177" s="15"/>
      <c r="D177" s="67"/>
      <c r="E177" s="60"/>
      <c r="F177" s="15"/>
      <c r="G177" s="67"/>
      <c r="H177" s="60"/>
      <c r="I177" s="15"/>
      <c r="J177" s="67"/>
      <c r="K177" s="60"/>
      <c r="L177" s="15"/>
      <c r="M177" s="67"/>
      <c r="N177" s="60"/>
      <c r="O177" s="15"/>
      <c r="P177" s="67"/>
      <c r="Q177" s="60"/>
      <c r="XFC177" s="10"/>
    </row>
    <row r="178" spans="1:802 16383:16383" s="9" customFormat="1">
      <c r="B178" s="80" t="s">
        <v>85</v>
      </c>
      <c r="C178" s="75">
        <f>C172/2073702</f>
        <v>1.0031590845743505</v>
      </c>
      <c r="D178" s="72"/>
      <c r="E178" s="34"/>
      <c r="F178" s="75">
        <f>F172/2073702</f>
        <v>1.3911087514020819</v>
      </c>
      <c r="G178" s="72"/>
      <c r="H178" s="34"/>
      <c r="I178" s="75">
        <f>I172/2075301</f>
        <v>1.7634791290516412</v>
      </c>
      <c r="J178" s="72"/>
      <c r="K178" s="34"/>
      <c r="L178" s="75">
        <f>L172/2077132</f>
        <v>2.3095031996040696</v>
      </c>
      <c r="M178" s="72"/>
      <c r="N178" s="34"/>
      <c r="O178" s="75">
        <f>O172/2076255</f>
        <v>1.3414416822596453</v>
      </c>
      <c r="P178" s="72"/>
      <c r="Q178" s="34"/>
      <c r="XFC178" s="10"/>
    </row>
    <row r="179" spans="1:802 16383:16383" s="10" customFormat="1">
      <c r="A179" s="9"/>
      <c r="B179" s="80" t="s">
        <v>86</v>
      </c>
      <c r="C179" s="75">
        <f>C176/2073702</f>
        <v>0.88867445756429808</v>
      </c>
      <c r="D179" s="72"/>
      <c r="E179" s="34"/>
      <c r="F179" s="75">
        <f>F176/2073702</f>
        <v>1.0934058992082758</v>
      </c>
      <c r="G179" s="72"/>
      <c r="H179" s="34"/>
      <c r="I179" s="75">
        <f>I176/2075301</f>
        <v>1.372434167381021</v>
      </c>
      <c r="J179" s="72"/>
      <c r="K179" s="34"/>
      <c r="L179" s="75">
        <f>L176/2077132</f>
        <v>1.6251239690111172</v>
      </c>
      <c r="M179" s="72"/>
      <c r="N179" s="34"/>
      <c r="O179" s="75">
        <f>O176/2076255</f>
        <v>0</v>
      </c>
      <c r="P179" s="72"/>
      <c r="Q179" s="34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  <c r="IQ179" s="9"/>
      <c r="IR179" s="9"/>
      <c r="IS179" s="9"/>
      <c r="IT179" s="9"/>
      <c r="IU179" s="9"/>
      <c r="IV179" s="9"/>
      <c r="IW179" s="9"/>
      <c r="IX179" s="9"/>
      <c r="IY179" s="9"/>
      <c r="IZ179" s="9"/>
      <c r="JA179" s="9"/>
      <c r="JB179" s="9"/>
      <c r="JC179" s="9"/>
      <c r="JD179" s="9"/>
      <c r="JE179" s="9"/>
      <c r="JF179" s="9"/>
      <c r="JG179" s="9"/>
      <c r="JH179" s="9"/>
      <c r="JI179" s="9"/>
      <c r="JJ179" s="9"/>
      <c r="JK179" s="9"/>
      <c r="JL179" s="9"/>
      <c r="JM179" s="9"/>
      <c r="JN179" s="9"/>
      <c r="JO179" s="9"/>
      <c r="JP179" s="9"/>
      <c r="JQ179" s="9"/>
      <c r="JR179" s="9"/>
      <c r="JS179" s="9"/>
      <c r="JT179" s="9"/>
      <c r="JU179" s="9"/>
      <c r="JV179" s="9"/>
      <c r="JW179" s="9"/>
      <c r="JX179" s="9"/>
      <c r="JY179" s="9"/>
      <c r="JZ179" s="9"/>
      <c r="KA179" s="9"/>
      <c r="KB179" s="9"/>
      <c r="KC179" s="9"/>
      <c r="KD179" s="9"/>
      <c r="KE179" s="9"/>
      <c r="KF179" s="9"/>
      <c r="KG179" s="9"/>
      <c r="KH179" s="9"/>
      <c r="KI179" s="9"/>
      <c r="KJ179" s="9"/>
      <c r="KK179" s="9"/>
      <c r="KL179" s="9"/>
      <c r="KM179" s="9"/>
      <c r="KN179" s="9"/>
      <c r="KO179" s="9"/>
      <c r="KP179" s="9"/>
      <c r="KQ179" s="9"/>
      <c r="KR179" s="9"/>
      <c r="KS179" s="9"/>
      <c r="KT179" s="9"/>
      <c r="KU179" s="9"/>
      <c r="KV179" s="9"/>
      <c r="KW179" s="9"/>
      <c r="KX179" s="9"/>
      <c r="KY179" s="9"/>
      <c r="KZ179" s="9"/>
      <c r="LA179" s="9"/>
      <c r="LB179" s="9"/>
      <c r="LC179" s="9"/>
      <c r="LD179" s="9"/>
      <c r="LE179" s="9"/>
      <c r="LF179" s="9"/>
      <c r="LG179" s="9"/>
      <c r="LH179" s="9"/>
      <c r="LI179" s="9"/>
      <c r="LJ179" s="9"/>
      <c r="LK179" s="9"/>
      <c r="LL179" s="9"/>
      <c r="LM179" s="9"/>
      <c r="LN179" s="9"/>
      <c r="LO179" s="9"/>
      <c r="LP179" s="9"/>
      <c r="LQ179" s="9"/>
      <c r="LR179" s="9"/>
      <c r="LS179" s="9"/>
      <c r="LT179" s="9"/>
      <c r="LU179" s="9"/>
      <c r="LV179" s="9"/>
      <c r="LW179" s="9"/>
      <c r="LX179" s="9"/>
      <c r="LY179" s="9"/>
      <c r="LZ179" s="9"/>
      <c r="MA179" s="9"/>
      <c r="MB179" s="9"/>
      <c r="MC179" s="9"/>
      <c r="MD179" s="9"/>
      <c r="ME179" s="9"/>
      <c r="MF179" s="9"/>
      <c r="MG179" s="9"/>
      <c r="MH179" s="9"/>
      <c r="MI179" s="9"/>
      <c r="MJ179" s="9"/>
      <c r="MK179" s="9"/>
      <c r="ML179" s="9"/>
      <c r="MM179" s="9"/>
      <c r="MN179" s="9"/>
      <c r="MO179" s="9"/>
      <c r="MP179" s="9"/>
      <c r="MQ179" s="9"/>
      <c r="MR179" s="9"/>
      <c r="MS179" s="9"/>
      <c r="MT179" s="9"/>
      <c r="MU179" s="9"/>
      <c r="MV179" s="9"/>
      <c r="MW179" s="9"/>
      <c r="MX179" s="9"/>
      <c r="MY179" s="9"/>
      <c r="MZ179" s="9"/>
      <c r="NA179" s="9"/>
      <c r="NB179" s="9"/>
      <c r="NC179" s="9"/>
      <c r="ND179" s="9"/>
      <c r="NE179" s="9"/>
      <c r="NF179" s="9"/>
      <c r="NG179" s="9"/>
      <c r="NH179" s="9"/>
      <c r="NI179" s="9"/>
      <c r="NJ179" s="9"/>
      <c r="NK179" s="9"/>
      <c r="NL179" s="9"/>
      <c r="NM179" s="9"/>
      <c r="NN179" s="9"/>
      <c r="NO179" s="9"/>
      <c r="NP179" s="9"/>
      <c r="NQ179" s="9"/>
      <c r="NR179" s="9"/>
      <c r="NS179" s="9"/>
      <c r="NT179" s="9"/>
      <c r="NU179" s="9"/>
      <c r="NV179" s="9"/>
      <c r="NW179" s="9"/>
      <c r="NX179" s="9"/>
      <c r="NY179" s="9"/>
      <c r="NZ179" s="9"/>
      <c r="OA179" s="9"/>
      <c r="OB179" s="9"/>
      <c r="OC179" s="9"/>
      <c r="OD179" s="9"/>
      <c r="OE179" s="9"/>
      <c r="OF179" s="9"/>
      <c r="OG179" s="9"/>
      <c r="OH179" s="9"/>
      <c r="OI179" s="9"/>
      <c r="OJ179" s="9"/>
      <c r="OK179" s="9"/>
      <c r="OL179" s="9"/>
      <c r="OM179" s="9"/>
      <c r="ON179" s="9"/>
      <c r="OO179" s="9"/>
      <c r="OP179" s="9"/>
      <c r="OQ179" s="9"/>
      <c r="OR179" s="9"/>
      <c r="OS179" s="9"/>
      <c r="OT179" s="9"/>
      <c r="OU179" s="9"/>
      <c r="OV179" s="9"/>
      <c r="OW179" s="9"/>
      <c r="OX179" s="9"/>
      <c r="OY179" s="9"/>
      <c r="OZ179" s="9"/>
      <c r="PA179" s="9"/>
      <c r="PB179" s="9"/>
      <c r="PC179" s="9"/>
      <c r="PD179" s="9"/>
      <c r="PE179" s="9"/>
      <c r="PF179" s="9"/>
      <c r="PG179" s="9"/>
      <c r="PH179" s="9"/>
      <c r="PI179" s="9"/>
      <c r="PJ179" s="9"/>
      <c r="PK179" s="9"/>
      <c r="PL179" s="9"/>
      <c r="PM179" s="9"/>
      <c r="PN179" s="9"/>
      <c r="PO179" s="9"/>
      <c r="PP179" s="9"/>
      <c r="PQ179" s="9"/>
      <c r="PR179" s="9"/>
      <c r="PS179" s="9"/>
      <c r="PT179" s="9"/>
      <c r="PU179" s="9"/>
      <c r="PV179" s="9"/>
      <c r="PW179" s="9"/>
      <c r="PX179" s="9"/>
      <c r="PY179" s="9"/>
      <c r="PZ179" s="9"/>
      <c r="QA179" s="9"/>
      <c r="QB179" s="9"/>
      <c r="QC179" s="9"/>
      <c r="QD179" s="9"/>
      <c r="QE179" s="9"/>
      <c r="QF179" s="9"/>
      <c r="QG179" s="9"/>
      <c r="QH179" s="9"/>
      <c r="QI179" s="9"/>
      <c r="QJ179" s="9"/>
      <c r="QK179" s="9"/>
      <c r="QL179" s="9"/>
      <c r="QM179" s="9"/>
      <c r="QN179" s="9"/>
      <c r="QO179" s="9"/>
      <c r="QP179" s="9"/>
      <c r="QQ179" s="9"/>
      <c r="QR179" s="9"/>
      <c r="QS179" s="9"/>
      <c r="QT179" s="9"/>
      <c r="QU179" s="9"/>
      <c r="QV179" s="9"/>
      <c r="QW179" s="9"/>
      <c r="QX179" s="9"/>
      <c r="QY179" s="9"/>
      <c r="QZ179" s="9"/>
      <c r="RA179" s="9"/>
      <c r="RB179" s="9"/>
      <c r="RC179" s="9"/>
      <c r="RD179" s="9"/>
      <c r="RE179" s="9"/>
      <c r="RF179" s="9"/>
      <c r="RG179" s="9"/>
      <c r="RH179" s="9"/>
      <c r="RI179" s="9"/>
      <c r="RJ179" s="9"/>
      <c r="RK179" s="9"/>
      <c r="RL179" s="9"/>
      <c r="RM179" s="9"/>
      <c r="RN179" s="9"/>
      <c r="RO179" s="9"/>
      <c r="RP179" s="9"/>
      <c r="RQ179" s="9"/>
      <c r="RR179" s="9"/>
      <c r="RS179" s="9"/>
      <c r="RT179" s="9"/>
      <c r="RU179" s="9"/>
      <c r="RV179" s="9"/>
      <c r="RW179" s="9"/>
      <c r="RX179" s="9"/>
      <c r="RY179" s="9"/>
      <c r="RZ179" s="9"/>
      <c r="SA179" s="9"/>
      <c r="SB179" s="9"/>
      <c r="SC179" s="9"/>
      <c r="SD179" s="9"/>
      <c r="SE179" s="9"/>
      <c r="SF179" s="9"/>
      <c r="SG179" s="9"/>
      <c r="SH179" s="9"/>
      <c r="SI179" s="9"/>
      <c r="SJ179" s="9"/>
      <c r="SK179" s="9"/>
      <c r="SL179" s="9"/>
      <c r="SM179" s="9"/>
      <c r="SN179" s="9"/>
      <c r="SO179" s="9"/>
      <c r="SP179" s="9"/>
      <c r="SQ179" s="9"/>
      <c r="SR179" s="9"/>
      <c r="SS179" s="9"/>
      <c r="ST179" s="9"/>
      <c r="SU179" s="9"/>
      <c r="SV179" s="9"/>
      <c r="SW179" s="9"/>
      <c r="SX179" s="9"/>
      <c r="SY179" s="9"/>
      <c r="SZ179" s="9"/>
      <c r="TA179" s="9"/>
      <c r="TB179" s="9"/>
      <c r="TC179" s="9"/>
      <c r="TD179" s="9"/>
      <c r="TE179" s="9"/>
      <c r="TF179" s="9"/>
      <c r="TG179" s="9"/>
      <c r="TH179" s="9"/>
      <c r="TI179" s="9"/>
      <c r="TJ179" s="9"/>
      <c r="TK179" s="9"/>
      <c r="TL179" s="9"/>
      <c r="TM179" s="9"/>
      <c r="TN179" s="9"/>
      <c r="TO179" s="9"/>
      <c r="TP179" s="9"/>
      <c r="TQ179" s="9"/>
      <c r="TR179" s="9"/>
      <c r="TS179" s="9"/>
      <c r="TT179" s="9"/>
      <c r="TU179" s="9"/>
      <c r="TV179" s="9"/>
      <c r="TW179" s="9"/>
      <c r="TX179" s="9"/>
      <c r="TY179" s="9"/>
      <c r="TZ179" s="9"/>
      <c r="UA179" s="9"/>
      <c r="UB179" s="9"/>
      <c r="UC179" s="9"/>
      <c r="UD179" s="9"/>
      <c r="UE179" s="9"/>
      <c r="UF179" s="9"/>
      <c r="UG179" s="9"/>
      <c r="UH179" s="9"/>
      <c r="UI179" s="9"/>
      <c r="UJ179" s="9"/>
      <c r="UK179" s="9"/>
      <c r="UL179" s="9"/>
      <c r="UM179" s="9"/>
      <c r="UN179" s="9"/>
      <c r="UO179" s="9"/>
      <c r="UP179" s="9"/>
      <c r="UQ179" s="9"/>
      <c r="UR179" s="9"/>
      <c r="US179" s="9"/>
      <c r="UT179" s="9"/>
      <c r="UU179" s="9"/>
      <c r="UV179" s="9"/>
      <c r="UW179" s="9"/>
      <c r="UX179" s="9"/>
      <c r="UY179" s="9"/>
      <c r="UZ179" s="9"/>
      <c r="VA179" s="9"/>
      <c r="VB179" s="9"/>
      <c r="VC179" s="9"/>
      <c r="VD179" s="9"/>
      <c r="VE179" s="9"/>
      <c r="VF179" s="9"/>
      <c r="VG179" s="9"/>
      <c r="VH179" s="9"/>
      <c r="VI179" s="9"/>
      <c r="VJ179" s="9"/>
      <c r="VK179" s="9"/>
      <c r="VL179" s="9"/>
      <c r="VM179" s="9"/>
      <c r="VN179" s="9"/>
      <c r="VO179" s="9"/>
      <c r="VP179" s="9"/>
      <c r="VQ179" s="9"/>
      <c r="VR179" s="9"/>
      <c r="VS179" s="9"/>
      <c r="VT179" s="9"/>
      <c r="VU179" s="9"/>
      <c r="VV179" s="9"/>
      <c r="VW179" s="9"/>
      <c r="VX179" s="9"/>
      <c r="VY179" s="9"/>
      <c r="VZ179" s="9"/>
      <c r="WA179" s="9"/>
      <c r="WB179" s="9"/>
      <c r="WC179" s="9"/>
      <c r="WD179" s="9"/>
      <c r="WE179" s="9"/>
      <c r="WF179" s="9"/>
      <c r="WG179" s="9"/>
      <c r="WH179" s="9"/>
      <c r="WI179" s="9"/>
      <c r="WJ179" s="9"/>
      <c r="WK179" s="9"/>
      <c r="WL179" s="9"/>
      <c r="WM179" s="9"/>
      <c r="WN179" s="9"/>
      <c r="WO179" s="9"/>
      <c r="WP179" s="9"/>
      <c r="WQ179" s="9"/>
      <c r="WR179" s="9"/>
      <c r="WS179" s="9"/>
      <c r="WT179" s="9"/>
      <c r="WU179" s="9"/>
      <c r="WV179" s="9"/>
      <c r="WW179" s="9"/>
      <c r="WX179" s="9"/>
      <c r="WY179" s="9"/>
      <c r="WZ179" s="9"/>
      <c r="XA179" s="9"/>
      <c r="XB179" s="9"/>
      <c r="XC179" s="9"/>
      <c r="XD179" s="9"/>
      <c r="XE179" s="9"/>
      <c r="XF179" s="9"/>
      <c r="XG179" s="9"/>
      <c r="XH179" s="9"/>
      <c r="XI179" s="9"/>
      <c r="XJ179" s="9"/>
      <c r="XK179" s="9"/>
      <c r="XL179" s="9"/>
      <c r="XM179" s="9"/>
      <c r="XN179" s="9"/>
      <c r="XO179" s="9"/>
      <c r="XP179" s="9"/>
      <c r="XQ179" s="9"/>
      <c r="XR179" s="9"/>
      <c r="XS179" s="9"/>
      <c r="XT179" s="9"/>
      <c r="XU179" s="9"/>
      <c r="XV179" s="9"/>
      <c r="XW179" s="9"/>
      <c r="XX179" s="9"/>
      <c r="XY179" s="9"/>
      <c r="XZ179" s="9"/>
      <c r="YA179" s="9"/>
      <c r="YB179" s="9"/>
      <c r="YC179" s="9"/>
      <c r="YD179" s="9"/>
      <c r="YE179" s="9"/>
      <c r="YF179" s="9"/>
      <c r="YG179" s="9"/>
      <c r="YH179" s="9"/>
      <c r="YI179" s="9"/>
      <c r="YJ179" s="9"/>
      <c r="YK179" s="9"/>
      <c r="YL179" s="9"/>
      <c r="YM179" s="9"/>
      <c r="YN179" s="9"/>
      <c r="YO179" s="9"/>
      <c r="YP179" s="9"/>
      <c r="YQ179" s="9"/>
      <c r="YR179" s="9"/>
      <c r="YS179" s="9"/>
      <c r="YT179" s="9"/>
      <c r="YU179" s="9"/>
      <c r="YV179" s="9"/>
      <c r="YW179" s="9"/>
      <c r="YX179" s="9"/>
      <c r="YY179" s="9"/>
      <c r="YZ179" s="9"/>
      <c r="ZA179" s="9"/>
      <c r="ZB179" s="9"/>
      <c r="ZC179" s="9"/>
      <c r="ZD179" s="9"/>
      <c r="ZE179" s="9"/>
      <c r="ZF179" s="9"/>
      <c r="ZG179" s="9"/>
      <c r="ZH179" s="9"/>
      <c r="ZI179" s="9"/>
      <c r="ZJ179" s="9"/>
      <c r="ZK179" s="9"/>
      <c r="ZL179" s="9"/>
      <c r="ZM179" s="9"/>
      <c r="ZN179" s="9"/>
      <c r="ZO179" s="9"/>
      <c r="ZP179" s="9"/>
      <c r="ZQ179" s="9"/>
      <c r="ZR179" s="9"/>
      <c r="ZS179" s="9"/>
      <c r="ZT179" s="9"/>
      <c r="ZU179" s="9"/>
      <c r="ZV179" s="9"/>
      <c r="ZW179" s="9"/>
      <c r="ZX179" s="9"/>
      <c r="ZY179" s="9"/>
      <c r="ZZ179" s="9"/>
      <c r="AAA179" s="9"/>
      <c r="AAB179" s="9"/>
      <c r="AAC179" s="9"/>
      <c r="AAD179" s="9"/>
      <c r="AAE179" s="9"/>
      <c r="AAF179" s="9"/>
      <c r="AAG179" s="9"/>
      <c r="AAH179" s="9"/>
      <c r="AAI179" s="9"/>
      <c r="AAJ179" s="9"/>
      <c r="AAK179" s="9"/>
      <c r="AAL179" s="9"/>
      <c r="AAM179" s="9"/>
      <c r="AAN179" s="9"/>
      <c r="AAO179" s="9"/>
      <c r="AAP179" s="9"/>
      <c r="AAQ179" s="9"/>
      <c r="AAR179" s="9"/>
      <c r="AAS179" s="9"/>
      <c r="AAT179" s="9"/>
      <c r="AAU179" s="9"/>
      <c r="AAV179" s="9"/>
      <c r="AAW179" s="9"/>
      <c r="AAX179" s="9"/>
      <c r="AAY179" s="9"/>
      <c r="AAZ179" s="9"/>
      <c r="ABA179" s="9"/>
      <c r="ABB179" s="9"/>
      <c r="ABC179" s="9"/>
      <c r="ABD179" s="9"/>
      <c r="ABE179" s="9"/>
      <c r="ABF179" s="9"/>
      <c r="ABG179" s="9"/>
      <c r="ABH179" s="9"/>
      <c r="ABI179" s="9"/>
      <c r="ABJ179" s="9"/>
      <c r="ABK179" s="9"/>
      <c r="ABL179" s="9"/>
      <c r="ABM179" s="9"/>
      <c r="ABN179" s="9"/>
      <c r="ABO179" s="9"/>
      <c r="ABP179" s="9"/>
      <c r="ABQ179" s="9"/>
      <c r="ABR179" s="9"/>
      <c r="ABS179" s="9"/>
      <c r="ABT179" s="9"/>
      <c r="ABU179" s="9"/>
      <c r="ABV179" s="9"/>
      <c r="ABW179" s="9"/>
      <c r="ABX179" s="9"/>
      <c r="ABY179" s="9"/>
      <c r="ABZ179" s="9"/>
      <c r="ACA179" s="9"/>
      <c r="ACB179" s="9"/>
      <c r="ACC179" s="9"/>
      <c r="ACD179" s="9"/>
      <c r="ACE179" s="9"/>
      <c r="ACF179" s="9"/>
      <c r="ACG179" s="9"/>
      <c r="ACH179" s="9"/>
      <c r="ACI179" s="9"/>
      <c r="ACJ179" s="9"/>
      <c r="ACK179" s="9"/>
      <c r="ACL179" s="9"/>
      <c r="ACM179" s="9"/>
      <c r="ACN179" s="9"/>
      <c r="ACO179" s="9"/>
      <c r="ACP179" s="9"/>
      <c r="ACQ179" s="9"/>
      <c r="ACR179" s="9"/>
      <c r="ACS179" s="9"/>
      <c r="ACT179" s="9"/>
      <c r="ACU179" s="9"/>
      <c r="ACV179" s="9"/>
      <c r="ACW179" s="9"/>
      <c r="ACX179" s="9"/>
      <c r="ACY179" s="9"/>
      <c r="ACZ179" s="9"/>
      <c r="ADA179" s="9"/>
      <c r="ADB179" s="9"/>
      <c r="ADC179" s="9"/>
      <c r="ADD179" s="9"/>
      <c r="ADE179" s="9"/>
      <c r="ADF179" s="9"/>
      <c r="ADG179" s="9"/>
      <c r="ADH179" s="9"/>
      <c r="ADI179" s="9"/>
      <c r="ADJ179" s="9"/>
      <c r="ADK179" s="9"/>
      <c r="ADL179" s="9"/>
      <c r="ADM179" s="9"/>
      <c r="ADN179" s="9"/>
      <c r="ADO179" s="9"/>
      <c r="ADP179" s="9"/>
      <c r="ADQ179" s="9"/>
      <c r="ADR179" s="9"/>
      <c r="ADS179" s="9"/>
      <c r="ADT179" s="9"/>
      <c r="ADU179" s="9"/>
      <c r="ADV179" s="9"/>
    </row>
    <row r="180" spans="1:802 16383:16383" s="10" customFormat="1">
      <c r="A180" s="9"/>
      <c r="B180" s="80"/>
      <c r="C180" s="75"/>
      <c r="D180" s="92"/>
      <c r="E180" s="93"/>
      <c r="F180" s="75"/>
      <c r="G180" s="92"/>
      <c r="H180" s="93"/>
      <c r="I180" s="75"/>
      <c r="J180" s="92"/>
      <c r="K180" s="93"/>
      <c r="L180" s="75"/>
      <c r="M180" s="92"/>
      <c r="N180" s="93"/>
      <c r="O180" s="75"/>
      <c r="P180" s="92"/>
      <c r="Q180" s="93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  <c r="IQ180" s="9"/>
      <c r="IR180" s="9"/>
      <c r="IS180" s="9"/>
      <c r="IT180" s="9"/>
      <c r="IU180" s="9"/>
      <c r="IV180" s="9"/>
      <c r="IW180" s="9"/>
      <c r="IX180" s="9"/>
      <c r="IY180" s="9"/>
      <c r="IZ180" s="9"/>
      <c r="JA180" s="9"/>
      <c r="JB180" s="9"/>
      <c r="JC180" s="9"/>
      <c r="JD180" s="9"/>
      <c r="JE180" s="9"/>
      <c r="JF180" s="9"/>
      <c r="JG180" s="9"/>
      <c r="JH180" s="9"/>
      <c r="JI180" s="9"/>
      <c r="JJ180" s="9"/>
      <c r="JK180" s="9"/>
      <c r="JL180" s="9"/>
      <c r="JM180" s="9"/>
      <c r="JN180" s="9"/>
      <c r="JO180" s="9"/>
      <c r="JP180" s="9"/>
      <c r="JQ180" s="9"/>
      <c r="JR180" s="9"/>
      <c r="JS180" s="9"/>
      <c r="JT180" s="9"/>
      <c r="JU180" s="9"/>
      <c r="JV180" s="9"/>
      <c r="JW180" s="9"/>
      <c r="JX180" s="9"/>
      <c r="JY180" s="9"/>
      <c r="JZ180" s="9"/>
      <c r="KA180" s="9"/>
      <c r="KB180" s="9"/>
      <c r="KC180" s="9"/>
      <c r="KD180" s="9"/>
      <c r="KE180" s="9"/>
      <c r="KF180" s="9"/>
      <c r="KG180" s="9"/>
      <c r="KH180" s="9"/>
      <c r="KI180" s="9"/>
      <c r="KJ180" s="9"/>
      <c r="KK180" s="9"/>
      <c r="KL180" s="9"/>
      <c r="KM180" s="9"/>
      <c r="KN180" s="9"/>
      <c r="KO180" s="9"/>
      <c r="KP180" s="9"/>
      <c r="KQ180" s="9"/>
      <c r="KR180" s="9"/>
      <c r="KS180" s="9"/>
      <c r="KT180" s="9"/>
      <c r="KU180" s="9"/>
      <c r="KV180" s="9"/>
      <c r="KW180" s="9"/>
      <c r="KX180" s="9"/>
      <c r="KY180" s="9"/>
      <c r="KZ180" s="9"/>
      <c r="LA180" s="9"/>
      <c r="LB180" s="9"/>
      <c r="LC180" s="9"/>
      <c r="LD180" s="9"/>
      <c r="LE180" s="9"/>
      <c r="LF180" s="9"/>
      <c r="LG180" s="9"/>
      <c r="LH180" s="9"/>
      <c r="LI180" s="9"/>
      <c r="LJ180" s="9"/>
      <c r="LK180" s="9"/>
      <c r="LL180" s="9"/>
      <c r="LM180" s="9"/>
      <c r="LN180" s="9"/>
      <c r="LO180" s="9"/>
      <c r="LP180" s="9"/>
      <c r="LQ180" s="9"/>
      <c r="LR180" s="9"/>
      <c r="LS180" s="9"/>
      <c r="LT180" s="9"/>
      <c r="LU180" s="9"/>
      <c r="LV180" s="9"/>
      <c r="LW180" s="9"/>
      <c r="LX180" s="9"/>
      <c r="LY180" s="9"/>
      <c r="LZ180" s="9"/>
      <c r="MA180" s="9"/>
      <c r="MB180" s="9"/>
      <c r="MC180" s="9"/>
      <c r="MD180" s="9"/>
      <c r="ME180" s="9"/>
      <c r="MF180" s="9"/>
      <c r="MG180" s="9"/>
      <c r="MH180" s="9"/>
      <c r="MI180" s="9"/>
      <c r="MJ180" s="9"/>
      <c r="MK180" s="9"/>
      <c r="ML180" s="9"/>
      <c r="MM180" s="9"/>
      <c r="MN180" s="9"/>
      <c r="MO180" s="9"/>
      <c r="MP180" s="9"/>
      <c r="MQ180" s="9"/>
      <c r="MR180" s="9"/>
      <c r="MS180" s="9"/>
      <c r="MT180" s="9"/>
      <c r="MU180" s="9"/>
      <c r="MV180" s="9"/>
      <c r="MW180" s="9"/>
      <c r="MX180" s="9"/>
      <c r="MY180" s="9"/>
      <c r="MZ180" s="9"/>
      <c r="NA180" s="9"/>
      <c r="NB180" s="9"/>
      <c r="NC180" s="9"/>
      <c r="ND180" s="9"/>
      <c r="NE180" s="9"/>
      <c r="NF180" s="9"/>
      <c r="NG180" s="9"/>
      <c r="NH180" s="9"/>
      <c r="NI180" s="9"/>
      <c r="NJ180" s="9"/>
      <c r="NK180" s="9"/>
      <c r="NL180" s="9"/>
      <c r="NM180" s="9"/>
      <c r="NN180" s="9"/>
      <c r="NO180" s="9"/>
      <c r="NP180" s="9"/>
      <c r="NQ180" s="9"/>
      <c r="NR180" s="9"/>
      <c r="NS180" s="9"/>
      <c r="NT180" s="9"/>
      <c r="NU180" s="9"/>
      <c r="NV180" s="9"/>
      <c r="NW180" s="9"/>
      <c r="NX180" s="9"/>
      <c r="NY180" s="9"/>
      <c r="NZ180" s="9"/>
      <c r="OA180" s="9"/>
      <c r="OB180" s="9"/>
      <c r="OC180" s="9"/>
      <c r="OD180" s="9"/>
      <c r="OE180" s="9"/>
      <c r="OF180" s="9"/>
      <c r="OG180" s="9"/>
      <c r="OH180" s="9"/>
      <c r="OI180" s="9"/>
      <c r="OJ180" s="9"/>
      <c r="OK180" s="9"/>
      <c r="OL180" s="9"/>
      <c r="OM180" s="9"/>
      <c r="ON180" s="9"/>
      <c r="OO180" s="9"/>
      <c r="OP180" s="9"/>
      <c r="OQ180" s="9"/>
      <c r="OR180" s="9"/>
      <c r="OS180" s="9"/>
      <c r="OT180" s="9"/>
      <c r="OU180" s="9"/>
      <c r="OV180" s="9"/>
      <c r="OW180" s="9"/>
      <c r="OX180" s="9"/>
      <c r="OY180" s="9"/>
      <c r="OZ180" s="9"/>
      <c r="PA180" s="9"/>
      <c r="PB180" s="9"/>
      <c r="PC180" s="9"/>
      <c r="PD180" s="9"/>
      <c r="PE180" s="9"/>
      <c r="PF180" s="9"/>
      <c r="PG180" s="9"/>
      <c r="PH180" s="9"/>
      <c r="PI180" s="9"/>
      <c r="PJ180" s="9"/>
      <c r="PK180" s="9"/>
      <c r="PL180" s="9"/>
      <c r="PM180" s="9"/>
      <c r="PN180" s="9"/>
      <c r="PO180" s="9"/>
      <c r="PP180" s="9"/>
      <c r="PQ180" s="9"/>
      <c r="PR180" s="9"/>
      <c r="PS180" s="9"/>
      <c r="PT180" s="9"/>
      <c r="PU180" s="9"/>
      <c r="PV180" s="9"/>
      <c r="PW180" s="9"/>
      <c r="PX180" s="9"/>
      <c r="PY180" s="9"/>
      <c r="PZ180" s="9"/>
      <c r="QA180" s="9"/>
      <c r="QB180" s="9"/>
      <c r="QC180" s="9"/>
      <c r="QD180" s="9"/>
      <c r="QE180" s="9"/>
      <c r="QF180" s="9"/>
      <c r="QG180" s="9"/>
      <c r="QH180" s="9"/>
      <c r="QI180" s="9"/>
      <c r="QJ180" s="9"/>
      <c r="QK180" s="9"/>
      <c r="QL180" s="9"/>
      <c r="QM180" s="9"/>
      <c r="QN180" s="9"/>
      <c r="QO180" s="9"/>
      <c r="QP180" s="9"/>
      <c r="QQ180" s="9"/>
      <c r="QR180" s="9"/>
      <c r="QS180" s="9"/>
      <c r="QT180" s="9"/>
      <c r="QU180" s="9"/>
      <c r="QV180" s="9"/>
      <c r="QW180" s="9"/>
      <c r="QX180" s="9"/>
      <c r="QY180" s="9"/>
      <c r="QZ180" s="9"/>
      <c r="RA180" s="9"/>
      <c r="RB180" s="9"/>
      <c r="RC180" s="9"/>
      <c r="RD180" s="9"/>
      <c r="RE180" s="9"/>
      <c r="RF180" s="9"/>
      <c r="RG180" s="9"/>
      <c r="RH180" s="9"/>
      <c r="RI180" s="9"/>
      <c r="RJ180" s="9"/>
      <c r="RK180" s="9"/>
      <c r="RL180" s="9"/>
      <c r="RM180" s="9"/>
      <c r="RN180" s="9"/>
      <c r="RO180" s="9"/>
      <c r="RP180" s="9"/>
      <c r="RQ180" s="9"/>
      <c r="RR180" s="9"/>
      <c r="RS180" s="9"/>
      <c r="RT180" s="9"/>
      <c r="RU180" s="9"/>
      <c r="RV180" s="9"/>
      <c r="RW180" s="9"/>
      <c r="RX180" s="9"/>
      <c r="RY180" s="9"/>
      <c r="RZ180" s="9"/>
      <c r="SA180" s="9"/>
      <c r="SB180" s="9"/>
      <c r="SC180" s="9"/>
      <c r="SD180" s="9"/>
      <c r="SE180" s="9"/>
      <c r="SF180" s="9"/>
      <c r="SG180" s="9"/>
      <c r="SH180" s="9"/>
      <c r="SI180" s="9"/>
      <c r="SJ180" s="9"/>
      <c r="SK180" s="9"/>
      <c r="SL180" s="9"/>
      <c r="SM180" s="9"/>
      <c r="SN180" s="9"/>
      <c r="SO180" s="9"/>
      <c r="SP180" s="9"/>
      <c r="SQ180" s="9"/>
      <c r="SR180" s="9"/>
      <c r="SS180" s="9"/>
      <c r="ST180" s="9"/>
      <c r="SU180" s="9"/>
      <c r="SV180" s="9"/>
      <c r="SW180" s="9"/>
      <c r="SX180" s="9"/>
      <c r="SY180" s="9"/>
      <c r="SZ180" s="9"/>
      <c r="TA180" s="9"/>
      <c r="TB180" s="9"/>
      <c r="TC180" s="9"/>
      <c r="TD180" s="9"/>
      <c r="TE180" s="9"/>
      <c r="TF180" s="9"/>
      <c r="TG180" s="9"/>
      <c r="TH180" s="9"/>
      <c r="TI180" s="9"/>
      <c r="TJ180" s="9"/>
      <c r="TK180" s="9"/>
      <c r="TL180" s="9"/>
      <c r="TM180" s="9"/>
      <c r="TN180" s="9"/>
      <c r="TO180" s="9"/>
      <c r="TP180" s="9"/>
      <c r="TQ180" s="9"/>
      <c r="TR180" s="9"/>
      <c r="TS180" s="9"/>
      <c r="TT180" s="9"/>
      <c r="TU180" s="9"/>
      <c r="TV180" s="9"/>
      <c r="TW180" s="9"/>
      <c r="TX180" s="9"/>
      <c r="TY180" s="9"/>
      <c r="TZ180" s="9"/>
      <c r="UA180" s="9"/>
      <c r="UB180" s="9"/>
      <c r="UC180" s="9"/>
      <c r="UD180" s="9"/>
      <c r="UE180" s="9"/>
      <c r="UF180" s="9"/>
      <c r="UG180" s="9"/>
      <c r="UH180" s="9"/>
      <c r="UI180" s="9"/>
      <c r="UJ180" s="9"/>
      <c r="UK180" s="9"/>
      <c r="UL180" s="9"/>
      <c r="UM180" s="9"/>
      <c r="UN180" s="9"/>
      <c r="UO180" s="9"/>
      <c r="UP180" s="9"/>
      <c r="UQ180" s="9"/>
      <c r="UR180" s="9"/>
      <c r="US180" s="9"/>
      <c r="UT180" s="9"/>
      <c r="UU180" s="9"/>
      <c r="UV180" s="9"/>
      <c r="UW180" s="9"/>
      <c r="UX180" s="9"/>
      <c r="UY180" s="9"/>
      <c r="UZ180" s="9"/>
      <c r="VA180" s="9"/>
      <c r="VB180" s="9"/>
      <c r="VC180" s="9"/>
      <c r="VD180" s="9"/>
      <c r="VE180" s="9"/>
      <c r="VF180" s="9"/>
      <c r="VG180" s="9"/>
      <c r="VH180" s="9"/>
      <c r="VI180" s="9"/>
      <c r="VJ180" s="9"/>
      <c r="VK180" s="9"/>
      <c r="VL180" s="9"/>
      <c r="VM180" s="9"/>
      <c r="VN180" s="9"/>
      <c r="VO180" s="9"/>
      <c r="VP180" s="9"/>
      <c r="VQ180" s="9"/>
      <c r="VR180" s="9"/>
      <c r="VS180" s="9"/>
      <c r="VT180" s="9"/>
      <c r="VU180" s="9"/>
      <c r="VV180" s="9"/>
      <c r="VW180" s="9"/>
      <c r="VX180" s="9"/>
      <c r="VY180" s="9"/>
      <c r="VZ180" s="9"/>
      <c r="WA180" s="9"/>
      <c r="WB180" s="9"/>
      <c r="WC180" s="9"/>
      <c r="WD180" s="9"/>
      <c r="WE180" s="9"/>
      <c r="WF180" s="9"/>
      <c r="WG180" s="9"/>
      <c r="WH180" s="9"/>
      <c r="WI180" s="9"/>
      <c r="WJ180" s="9"/>
      <c r="WK180" s="9"/>
      <c r="WL180" s="9"/>
      <c r="WM180" s="9"/>
      <c r="WN180" s="9"/>
      <c r="WO180" s="9"/>
      <c r="WP180" s="9"/>
      <c r="WQ180" s="9"/>
      <c r="WR180" s="9"/>
      <c r="WS180" s="9"/>
      <c r="WT180" s="9"/>
      <c r="WU180" s="9"/>
      <c r="WV180" s="9"/>
      <c r="WW180" s="9"/>
      <c r="WX180" s="9"/>
      <c r="WY180" s="9"/>
      <c r="WZ180" s="9"/>
      <c r="XA180" s="9"/>
      <c r="XB180" s="9"/>
      <c r="XC180" s="9"/>
      <c r="XD180" s="9"/>
      <c r="XE180" s="9"/>
      <c r="XF180" s="9"/>
      <c r="XG180" s="9"/>
      <c r="XH180" s="9"/>
      <c r="XI180" s="9"/>
      <c r="XJ180" s="9"/>
      <c r="XK180" s="9"/>
      <c r="XL180" s="9"/>
      <c r="XM180" s="9"/>
      <c r="XN180" s="9"/>
      <c r="XO180" s="9"/>
      <c r="XP180" s="9"/>
      <c r="XQ180" s="9"/>
      <c r="XR180" s="9"/>
      <c r="XS180" s="9"/>
      <c r="XT180" s="9"/>
      <c r="XU180" s="9"/>
      <c r="XV180" s="9"/>
      <c r="XW180" s="9"/>
      <c r="XX180" s="9"/>
      <c r="XY180" s="9"/>
      <c r="XZ180" s="9"/>
      <c r="YA180" s="9"/>
      <c r="YB180" s="9"/>
      <c r="YC180" s="9"/>
      <c r="YD180" s="9"/>
      <c r="YE180" s="9"/>
      <c r="YF180" s="9"/>
      <c r="YG180" s="9"/>
      <c r="YH180" s="9"/>
      <c r="YI180" s="9"/>
      <c r="YJ180" s="9"/>
      <c r="YK180" s="9"/>
      <c r="YL180" s="9"/>
      <c r="YM180" s="9"/>
      <c r="YN180" s="9"/>
      <c r="YO180" s="9"/>
      <c r="YP180" s="9"/>
      <c r="YQ180" s="9"/>
      <c r="YR180" s="9"/>
      <c r="YS180" s="9"/>
      <c r="YT180" s="9"/>
      <c r="YU180" s="9"/>
      <c r="YV180" s="9"/>
      <c r="YW180" s="9"/>
      <c r="YX180" s="9"/>
      <c r="YY180" s="9"/>
      <c r="YZ180" s="9"/>
      <c r="ZA180" s="9"/>
      <c r="ZB180" s="9"/>
      <c r="ZC180" s="9"/>
      <c r="ZD180" s="9"/>
      <c r="ZE180" s="9"/>
      <c r="ZF180" s="9"/>
      <c r="ZG180" s="9"/>
      <c r="ZH180" s="9"/>
      <c r="ZI180" s="9"/>
      <c r="ZJ180" s="9"/>
      <c r="ZK180" s="9"/>
      <c r="ZL180" s="9"/>
      <c r="ZM180" s="9"/>
      <c r="ZN180" s="9"/>
      <c r="ZO180" s="9"/>
      <c r="ZP180" s="9"/>
      <c r="ZQ180" s="9"/>
      <c r="ZR180" s="9"/>
      <c r="ZS180" s="9"/>
      <c r="ZT180" s="9"/>
      <c r="ZU180" s="9"/>
      <c r="ZV180" s="9"/>
      <c r="ZW180" s="9"/>
      <c r="ZX180" s="9"/>
      <c r="ZY180" s="9"/>
      <c r="ZZ180" s="9"/>
      <c r="AAA180" s="9"/>
      <c r="AAB180" s="9"/>
      <c r="AAC180" s="9"/>
      <c r="AAD180" s="9"/>
      <c r="AAE180" s="9"/>
      <c r="AAF180" s="9"/>
      <c r="AAG180" s="9"/>
      <c r="AAH180" s="9"/>
      <c r="AAI180" s="9"/>
      <c r="AAJ180" s="9"/>
      <c r="AAK180" s="9"/>
      <c r="AAL180" s="9"/>
      <c r="AAM180" s="9"/>
      <c r="AAN180" s="9"/>
      <c r="AAO180" s="9"/>
      <c r="AAP180" s="9"/>
      <c r="AAQ180" s="9"/>
      <c r="AAR180" s="9"/>
      <c r="AAS180" s="9"/>
      <c r="AAT180" s="9"/>
      <c r="AAU180" s="9"/>
      <c r="AAV180" s="9"/>
      <c r="AAW180" s="9"/>
      <c r="AAX180" s="9"/>
      <c r="AAY180" s="9"/>
      <c r="AAZ180" s="9"/>
      <c r="ABA180" s="9"/>
      <c r="ABB180" s="9"/>
      <c r="ABC180" s="9"/>
      <c r="ABD180" s="9"/>
      <c r="ABE180" s="9"/>
      <c r="ABF180" s="9"/>
      <c r="ABG180" s="9"/>
      <c r="ABH180" s="9"/>
      <c r="ABI180" s="9"/>
      <c r="ABJ180" s="9"/>
      <c r="ABK180" s="9"/>
      <c r="ABL180" s="9"/>
      <c r="ABM180" s="9"/>
      <c r="ABN180" s="9"/>
      <c r="ABO180" s="9"/>
      <c r="ABP180" s="9"/>
      <c r="ABQ180" s="9"/>
      <c r="ABR180" s="9"/>
      <c r="ABS180" s="9"/>
      <c r="ABT180" s="9"/>
      <c r="ABU180" s="9"/>
      <c r="ABV180" s="9"/>
      <c r="ABW180" s="9"/>
      <c r="ABX180" s="9"/>
      <c r="ABY180" s="9"/>
      <c r="ABZ180" s="9"/>
      <c r="ACA180" s="9"/>
      <c r="ACB180" s="9"/>
      <c r="ACC180" s="9"/>
      <c r="ACD180" s="9"/>
      <c r="ACE180" s="9"/>
      <c r="ACF180" s="9"/>
      <c r="ACG180" s="9"/>
      <c r="ACH180" s="9"/>
      <c r="ACI180" s="9"/>
      <c r="ACJ180" s="9"/>
      <c r="ACK180" s="9"/>
      <c r="ACL180" s="9"/>
      <c r="ACM180" s="9"/>
      <c r="ACN180" s="9"/>
      <c r="ACO180" s="9"/>
      <c r="ACP180" s="9"/>
      <c r="ACQ180" s="9"/>
      <c r="ACR180" s="9"/>
      <c r="ACS180" s="9"/>
      <c r="ACT180" s="9"/>
      <c r="ACU180" s="9"/>
      <c r="ACV180" s="9"/>
      <c r="ACW180" s="9"/>
      <c r="ACX180" s="9"/>
      <c r="ACY180" s="9"/>
      <c r="ACZ180" s="9"/>
      <c r="ADA180" s="9"/>
      <c r="ADB180" s="9"/>
      <c r="ADC180" s="9"/>
      <c r="ADD180" s="9"/>
      <c r="ADE180" s="9"/>
      <c r="ADF180" s="9"/>
      <c r="ADG180" s="9"/>
      <c r="ADH180" s="9"/>
      <c r="ADI180" s="9"/>
      <c r="ADJ180" s="9"/>
      <c r="ADK180" s="9"/>
      <c r="ADL180" s="9"/>
      <c r="ADM180" s="9"/>
      <c r="ADN180" s="9"/>
      <c r="ADO180" s="9"/>
      <c r="ADP180" s="9"/>
      <c r="ADQ180" s="9"/>
      <c r="ADR180" s="9"/>
      <c r="ADS180" s="9"/>
      <c r="ADT180" s="9"/>
      <c r="ADU180" s="9"/>
      <c r="ADV180" s="9"/>
    </row>
    <row r="181" spans="1:802 16383:16383" s="10" customFormat="1" ht="15">
      <c r="A181" s="9"/>
      <c r="B181" s="135" t="s">
        <v>31</v>
      </c>
      <c r="C181" s="136" t="s">
        <v>12</v>
      </c>
      <c r="D181" s="137" t="s">
        <v>13</v>
      </c>
      <c r="E181" s="138" t="s">
        <v>14</v>
      </c>
      <c r="F181" s="136" t="s">
        <v>12</v>
      </c>
      <c r="G181" s="137" t="s">
        <v>13</v>
      </c>
      <c r="H181" s="138" t="s">
        <v>14</v>
      </c>
      <c r="I181" s="136" t="s">
        <v>12</v>
      </c>
      <c r="J181" s="137" t="s">
        <v>13</v>
      </c>
      <c r="K181" s="138" t="s">
        <v>14</v>
      </c>
      <c r="L181" s="136" t="s">
        <v>12</v>
      </c>
      <c r="M181" s="137" t="s">
        <v>13</v>
      </c>
      <c r="N181" s="138" t="s">
        <v>14</v>
      </c>
      <c r="O181" s="136" t="s">
        <v>12</v>
      </c>
      <c r="P181" s="137" t="s">
        <v>13</v>
      </c>
      <c r="Q181" s="138" t="s">
        <v>14</v>
      </c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  <c r="IU181" s="9"/>
      <c r="IV181" s="9"/>
      <c r="IW181" s="9"/>
      <c r="IX181" s="9"/>
      <c r="IY181" s="9"/>
      <c r="IZ181" s="9"/>
      <c r="JA181" s="9"/>
      <c r="JB181" s="9"/>
      <c r="JC181" s="9"/>
      <c r="JD181" s="9"/>
      <c r="JE181" s="9"/>
      <c r="JF181" s="9"/>
      <c r="JG181" s="9"/>
      <c r="JH181" s="9"/>
      <c r="JI181" s="9"/>
      <c r="JJ181" s="9"/>
      <c r="JK181" s="9"/>
      <c r="JL181" s="9"/>
      <c r="JM181" s="9"/>
      <c r="JN181" s="9"/>
      <c r="JO181" s="9"/>
      <c r="JP181" s="9"/>
      <c r="JQ181" s="9"/>
      <c r="JR181" s="9"/>
      <c r="JS181" s="9"/>
      <c r="JT181" s="9"/>
      <c r="JU181" s="9"/>
      <c r="JV181" s="9"/>
      <c r="JW181" s="9"/>
      <c r="JX181" s="9"/>
      <c r="JY181" s="9"/>
      <c r="JZ181" s="9"/>
      <c r="KA181" s="9"/>
      <c r="KB181" s="9"/>
      <c r="KC181" s="9"/>
      <c r="KD181" s="9"/>
      <c r="KE181" s="9"/>
      <c r="KF181" s="9"/>
      <c r="KG181" s="9"/>
      <c r="KH181" s="9"/>
      <c r="KI181" s="9"/>
      <c r="KJ181" s="9"/>
      <c r="KK181" s="9"/>
      <c r="KL181" s="9"/>
      <c r="KM181" s="9"/>
      <c r="KN181" s="9"/>
      <c r="KO181" s="9"/>
      <c r="KP181" s="9"/>
      <c r="KQ181" s="9"/>
      <c r="KR181" s="9"/>
      <c r="KS181" s="9"/>
      <c r="KT181" s="9"/>
      <c r="KU181" s="9"/>
      <c r="KV181" s="9"/>
      <c r="KW181" s="9"/>
      <c r="KX181" s="9"/>
      <c r="KY181" s="9"/>
      <c r="KZ181" s="9"/>
      <c r="LA181" s="9"/>
      <c r="LB181" s="9"/>
      <c r="LC181" s="9"/>
      <c r="LD181" s="9"/>
      <c r="LE181" s="9"/>
      <c r="LF181" s="9"/>
      <c r="LG181" s="9"/>
      <c r="LH181" s="9"/>
      <c r="LI181" s="9"/>
      <c r="LJ181" s="9"/>
      <c r="LK181" s="9"/>
      <c r="LL181" s="9"/>
      <c r="LM181" s="9"/>
      <c r="LN181" s="9"/>
      <c r="LO181" s="9"/>
      <c r="LP181" s="9"/>
      <c r="LQ181" s="9"/>
      <c r="LR181" s="9"/>
      <c r="LS181" s="9"/>
      <c r="LT181" s="9"/>
      <c r="LU181" s="9"/>
      <c r="LV181" s="9"/>
      <c r="LW181" s="9"/>
      <c r="LX181" s="9"/>
      <c r="LY181" s="9"/>
      <c r="LZ181" s="9"/>
      <c r="MA181" s="9"/>
      <c r="MB181" s="9"/>
      <c r="MC181" s="9"/>
      <c r="MD181" s="9"/>
      <c r="ME181" s="9"/>
      <c r="MF181" s="9"/>
      <c r="MG181" s="9"/>
      <c r="MH181" s="9"/>
      <c r="MI181" s="9"/>
      <c r="MJ181" s="9"/>
      <c r="MK181" s="9"/>
      <c r="ML181" s="9"/>
      <c r="MM181" s="9"/>
      <c r="MN181" s="9"/>
      <c r="MO181" s="9"/>
      <c r="MP181" s="9"/>
      <c r="MQ181" s="9"/>
      <c r="MR181" s="9"/>
      <c r="MS181" s="9"/>
      <c r="MT181" s="9"/>
      <c r="MU181" s="9"/>
      <c r="MV181" s="9"/>
      <c r="MW181" s="9"/>
      <c r="MX181" s="9"/>
      <c r="MY181" s="9"/>
      <c r="MZ181" s="9"/>
      <c r="NA181" s="9"/>
      <c r="NB181" s="9"/>
      <c r="NC181" s="9"/>
      <c r="ND181" s="9"/>
      <c r="NE181" s="9"/>
      <c r="NF181" s="9"/>
      <c r="NG181" s="9"/>
      <c r="NH181" s="9"/>
      <c r="NI181" s="9"/>
      <c r="NJ181" s="9"/>
      <c r="NK181" s="9"/>
      <c r="NL181" s="9"/>
      <c r="NM181" s="9"/>
      <c r="NN181" s="9"/>
      <c r="NO181" s="9"/>
      <c r="NP181" s="9"/>
      <c r="NQ181" s="9"/>
      <c r="NR181" s="9"/>
      <c r="NS181" s="9"/>
      <c r="NT181" s="9"/>
      <c r="NU181" s="9"/>
      <c r="NV181" s="9"/>
      <c r="NW181" s="9"/>
      <c r="NX181" s="9"/>
      <c r="NY181" s="9"/>
      <c r="NZ181" s="9"/>
      <c r="OA181" s="9"/>
      <c r="OB181" s="9"/>
      <c r="OC181" s="9"/>
      <c r="OD181" s="9"/>
      <c r="OE181" s="9"/>
      <c r="OF181" s="9"/>
      <c r="OG181" s="9"/>
      <c r="OH181" s="9"/>
      <c r="OI181" s="9"/>
      <c r="OJ181" s="9"/>
      <c r="OK181" s="9"/>
      <c r="OL181" s="9"/>
      <c r="OM181" s="9"/>
      <c r="ON181" s="9"/>
      <c r="OO181" s="9"/>
      <c r="OP181" s="9"/>
      <c r="OQ181" s="9"/>
      <c r="OR181" s="9"/>
      <c r="OS181" s="9"/>
      <c r="OT181" s="9"/>
      <c r="OU181" s="9"/>
      <c r="OV181" s="9"/>
      <c r="OW181" s="9"/>
      <c r="OX181" s="9"/>
      <c r="OY181" s="9"/>
      <c r="OZ181" s="9"/>
      <c r="PA181" s="9"/>
      <c r="PB181" s="9"/>
      <c r="PC181" s="9"/>
      <c r="PD181" s="9"/>
      <c r="PE181" s="9"/>
      <c r="PF181" s="9"/>
      <c r="PG181" s="9"/>
      <c r="PH181" s="9"/>
      <c r="PI181" s="9"/>
      <c r="PJ181" s="9"/>
      <c r="PK181" s="9"/>
      <c r="PL181" s="9"/>
      <c r="PM181" s="9"/>
      <c r="PN181" s="9"/>
      <c r="PO181" s="9"/>
      <c r="PP181" s="9"/>
      <c r="PQ181" s="9"/>
      <c r="PR181" s="9"/>
      <c r="PS181" s="9"/>
      <c r="PT181" s="9"/>
      <c r="PU181" s="9"/>
      <c r="PV181" s="9"/>
      <c r="PW181" s="9"/>
      <c r="PX181" s="9"/>
      <c r="PY181" s="9"/>
      <c r="PZ181" s="9"/>
      <c r="QA181" s="9"/>
      <c r="QB181" s="9"/>
      <c r="QC181" s="9"/>
      <c r="QD181" s="9"/>
      <c r="QE181" s="9"/>
      <c r="QF181" s="9"/>
      <c r="QG181" s="9"/>
      <c r="QH181" s="9"/>
      <c r="QI181" s="9"/>
      <c r="QJ181" s="9"/>
      <c r="QK181" s="9"/>
      <c r="QL181" s="9"/>
      <c r="QM181" s="9"/>
      <c r="QN181" s="9"/>
      <c r="QO181" s="9"/>
      <c r="QP181" s="9"/>
      <c r="QQ181" s="9"/>
      <c r="QR181" s="9"/>
      <c r="QS181" s="9"/>
      <c r="QT181" s="9"/>
      <c r="QU181" s="9"/>
      <c r="QV181" s="9"/>
      <c r="QW181" s="9"/>
      <c r="QX181" s="9"/>
      <c r="QY181" s="9"/>
      <c r="QZ181" s="9"/>
      <c r="RA181" s="9"/>
      <c r="RB181" s="9"/>
      <c r="RC181" s="9"/>
      <c r="RD181" s="9"/>
      <c r="RE181" s="9"/>
      <c r="RF181" s="9"/>
      <c r="RG181" s="9"/>
      <c r="RH181" s="9"/>
      <c r="RI181" s="9"/>
      <c r="RJ181" s="9"/>
      <c r="RK181" s="9"/>
      <c r="RL181" s="9"/>
      <c r="RM181" s="9"/>
      <c r="RN181" s="9"/>
      <c r="RO181" s="9"/>
      <c r="RP181" s="9"/>
      <c r="RQ181" s="9"/>
      <c r="RR181" s="9"/>
      <c r="RS181" s="9"/>
      <c r="RT181" s="9"/>
      <c r="RU181" s="9"/>
      <c r="RV181" s="9"/>
      <c r="RW181" s="9"/>
      <c r="RX181" s="9"/>
      <c r="RY181" s="9"/>
      <c r="RZ181" s="9"/>
      <c r="SA181" s="9"/>
      <c r="SB181" s="9"/>
      <c r="SC181" s="9"/>
      <c r="SD181" s="9"/>
      <c r="SE181" s="9"/>
      <c r="SF181" s="9"/>
      <c r="SG181" s="9"/>
      <c r="SH181" s="9"/>
      <c r="SI181" s="9"/>
      <c r="SJ181" s="9"/>
      <c r="SK181" s="9"/>
      <c r="SL181" s="9"/>
      <c r="SM181" s="9"/>
      <c r="SN181" s="9"/>
      <c r="SO181" s="9"/>
      <c r="SP181" s="9"/>
      <c r="SQ181" s="9"/>
      <c r="SR181" s="9"/>
      <c r="SS181" s="9"/>
      <c r="ST181" s="9"/>
      <c r="SU181" s="9"/>
      <c r="SV181" s="9"/>
      <c r="SW181" s="9"/>
      <c r="SX181" s="9"/>
      <c r="SY181" s="9"/>
      <c r="SZ181" s="9"/>
      <c r="TA181" s="9"/>
      <c r="TB181" s="9"/>
      <c r="TC181" s="9"/>
      <c r="TD181" s="9"/>
      <c r="TE181" s="9"/>
      <c r="TF181" s="9"/>
      <c r="TG181" s="9"/>
      <c r="TH181" s="9"/>
      <c r="TI181" s="9"/>
      <c r="TJ181" s="9"/>
      <c r="TK181" s="9"/>
      <c r="TL181" s="9"/>
      <c r="TM181" s="9"/>
      <c r="TN181" s="9"/>
      <c r="TO181" s="9"/>
      <c r="TP181" s="9"/>
      <c r="TQ181" s="9"/>
      <c r="TR181" s="9"/>
      <c r="TS181" s="9"/>
      <c r="TT181" s="9"/>
      <c r="TU181" s="9"/>
      <c r="TV181" s="9"/>
      <c r="TW181" s="9"/>
      <c r="TX181" s="9"/>
      <c r="TY181" s="9"/>
      <c r="TZ181" s="9"/>
      <c r="UA181" s="9"/>
      <c r="UB181" s="9"/>
      <c r="UC181" s="9"/>
      <c r="UD181" s="9"/>
      <c r="UE181" s="9"/>
      <c r="UF181" s="9"/>
      <c r="UG181" s="9"/>
      <c r="UH181" s="9"/>
      <c r="UI181" s="9"/>
      <c r="UJ181" s="9"/>
      <c r="UK181" s="9"/>
      <c r="UL181" s="9"/>
      <c r="UM181" s="9"/>
      <c r="UN181" s="9"/>
      <c r="UO181" s="9"/>
      <c r="UP181" s="9"/>
      <c r="UQ181" s="9"/>
      <c r="UR181" s="9"/>
      <c r="US181" s="9"/>
      <c r="UT181" s="9"/>
      <c r="UU181" s="9"/>
      <c r="UV181" s="9"/>
      <c r="UW181" s="9"/>
      <c r="UX181" s="9"/>
      <c r="UY181" s="9"/>
      <c r="UZ181" s="9"/>
      <c r="VA181" s="9"/>
      <c r="VB181" s="9"/>
      <c r="VC181" s="9"/>
      <c r="VD181" s="9"/>
      <c r="VE181" s="9"/>
      <c r="VF181" s="9"/>
      <c r="VG181" s="9"/>
      <c r="VH181" s="9"/>
      <c r="VI181" s="9"/>
      <c r="VJ181" s="9"/>
      <c r="VK181" s="9"/>
      <c r="VL181" s="9"/>
      <c r="VM181" s="9"/>
      <c r="VN181" s="9"/>
      <c r="VO181" s="9"/>
      <c r="VP181" s="9"/>
      <c r="VQ181" s="9"/>
      <c r="VR181" s="9"/>
      <c r="VS181" s="9"/>
      <c r="VT181" s="9"/>
      <c r="VU181" s="9"/>
      <c r="VV181" s="9"/>
      <c r="VW181" s="9"/>
      <c r="VX181" s="9"/>
      <c r="VY181" s="9"/>
      <c r="VZ181" s="9"/>
      <c r="WA181" s="9"/>
      <c r="WB181" s="9"/>
      <c r="WC181" s="9"/>
      <c r="WD181" s="9"/>
      <c r="WE181" s="9"/>
      <c r="WF181" s="9"/>
      <c r="WG181" s="9"/>
      <c r="WH181" s="9"/>
      <c r="WI181" s="9"/>
      <c r="WJ181" s="9"/>
      <c r="WK181" s="9"/>
      <c r="WL181" s="9"/>
      <c r="WM181" s="9"/>
      <c r="WN181" s="9"/>
      <c r="WO181" s="9"/>
      <c r="WP181" s="9"/>
      <c r="WQ181" s="9"/>
      <c r="WR181" s="9"/>
      <c r="WS181" s="9"/>
      <c r="WT181" s="9"/>
      <c r="WU181" s="9"/>
      <c r="WV181" s="9"/>
      <c r="WW181" s="9"/>
      <c r="WX181" s="9"/>
      <c r="WY181" s="9"/>
      <c r="WZ181" s="9"/>
      <c r="XA181" s="9"/>
      <c r="XB181" s="9"/>
      <c r="XC181" s="9"/>
      <c r="XD181" s="9"/>
      <c r="XE181" s="9"/>
      <c r="XF181" s="9"/>
      <c r="XG181" s="9"/>
      <c r="XH181" s="9"/>
      <c r="XI181" s="9"/>
      <c r="XJ181" s="9"/>
      <c r="XK181" s="9"/>
      <c r="XL181" s="9"/>
      <c r="XM181" s="9"/>
      <c r="XN181" s="9"/>
      <c r="XO181" s="9"/>
      <c r="XP181" s="9"/>
      <c r="XQ181" s="9"/>
      <c r="XR181" s="9"/>
      <c r="XS181" s="9"/>
      <c r="XT181" s="9"/>
      <c r="XU181" s="9"/>
      <c r="XV181" s="9"/>
      <c r="XW181" s="9"/>
      <c r="XX181" s="9"/>
      <c r="XY181" s="9"/>
      <c r="XZ181" s="9"/>
      <c r="YA181" s="9"/>
      <c r="YB181" s="9"/>
      <c r="YC181" s="9"/>
      <c r="YD181" s="9"/>
      <c r="YE181" s="9"/>
      <c r="YF181" s="9"/>
      <c r="YG181" s="9"/>
      <c r="YH181" s="9"/>
      <c r="YI181" s="9"/>
      <c r="YJ181" s="9"/>
      <c r="YK181" s="9"/>
      <c r="YL181" s="9"/>
      <c r="YM181" s="9"/>
      <c r="YN181" s="9"/>
      <c r="YO181" s="9"/>
      <c r="YP181" s="9"/>
      <c r="YQ181" s="9"/>
      <c r="YR181" s="9"/>
      <c r="YS181" s="9"/>
      <c r="YT181" s="9"/>
      <c r="YU181" s="9"/>
      <c r="YV181" s="9"/>
      <c r="YW181" s="9"/>
      <c r="YX181" s="9"/>
      <c r="YY181" s="9"/>
      <c r="YZ181" s="9"/>
      <c r="ZA181" s="9"/>
      <c r="ZB181" s="9"/>
      <c r="ZC181" s="9"/>
      <c r="ZD181" s="9"/>
      <c r="ZE181" s="9"/>
      <c r="ZF181" s="9"/>
      <c r="ZG181" s="9"/>
      <c r="ZH181" s="9"/>
      <c r="ZI181" s="9"/>
      <c r="ZJ181" s="9"/>
      <c r="ZK181" s="9"/>
      <c r="ZL181" s="9"/>
      <c r="ZM181" s="9"/>
      <c r="ZN181" s="9"/>
      <c r="ZO181" s="9"/>
      <c r="ZP181" s="9"/>
      <c r="ZQ181" s="9"/>
      <c r="ZR181" s="9"/>
      <c r="ZS181" s="9"/>
      <c r="ZT181" s="9"/>
      <c r="ZU181" s="9"/>
      <c r="ZV181" s="9"/>
      <c r="ZW181" s="9"/>
      <c r="ZX181" s="9"/>
      <c r="ZY181" s="9"/>
      <c r="ZZ181" s="9"/>
      <c r="AAA181" s="9"/>
      <c r="AAB181" s="9"/>
      <c r="AAC181" s="9"/>
      <c r="AAD181" s="9"/>
      <c r="AAE181" s="9"/>
      <c r="AAF181" s="9"/>
      <c r="AAG181" s="9"/>
      <c r="AAH181" s="9"/>
      <c r="AAI181" s="9"/>
      <c r="AAJ181" s="9"/>
      <c r="AAK181" s="9"/>
      <c r="AAL181" s="9"/>
      <c r="AAM181" s="9"/>
      <c r="AAN181" s="9"/>
      <c r="AAO181" s="9"/>
      <c r="AAP181" s="9"/>
      <c r="AAQ181" s="9"/>
      <c r="AAR181" s="9"/>
      <c r="AAS181" s="9"/>
      <c r="AAT181" s="9"/>
      <c r="AAU181" s="9"/>
      <c r="AAV181" s="9"/>
      <c r="AAW181" s="9"/>
      <c r="AAX181" s="9"/>
      <c r="AAY181" s="9"/>
      <c r="AAZ181" s="9"/>
      <c r="ABA181" s="9"/>
      <c r="ABB181" s="9"/>
      <c r="ABC181" s="9"/>
      <c r="ABD181" s="9"/>
      <c r="ABE181" s="9"/>
      <c r="ABF181" s="9"/>
      <c r="ABG181" s="9"/>
      <c r="ABH181" s="9"/>
      <c r="ABI181" s="9"/>
      <c r="ABJ181" s="9"/>
      <c r="ABK181" s="9"/>
      <c r="ABL181" s="9"/>
      <c r="ABM181" s="9"/>
      <c r="ABN181" s="9"/>
      <c r="ABO181" s="9"/>
      <c r="ABP181" s="9"/>
      <c r="ABQ181" s="9"/>
      <c r="ABR181" s="9"/>
      <c r="ABS181" s="9"/>
      <c r="ABT181" s="9"/>
      <c r="ABU181" s="9"/>
      <c r="ABV181" s="9"/>
      <c r="ABW181" s="9"/>
      <c r="ABX181" s="9"/>
      <c r="ABY181" s="9"/>
      <c r="ABZ181" s="9"/>
      <c r="ACA181" s="9"/>
      <c r="ACB181" s="9"/>
      <c r="ACC181" s="9"/>
      <c r="ACD181" s="9"/>
      <c r="ACE181" s="9"/>
      <c r="ACF181" s="9"/>
      <c r="ACG181" s="9"/>
      <c r="ACH181" s="9"/>
      <c r="ACI181" s="9"/>
      <c r="ACJ181" s="9"/>
      <c r="ACK181" s="9"/>
      <c r="ACL181" s="9"/>
      <c r="ACM181" s="9"/>
      <c r="ACN181" s="9"/>
      <c r="ACO181" s="9"/>
      <c r="ACP181" s="9"/>
      <c r="ACQ181" s="9"/>
      <c r="ACR181" s="9"/>
      <c r="ACS181" s="9"/>
      <c r="ACT181" s="9"/>
      <c r="ACU181" s="9"/>
      <c r="ACV181" s="9"/>
      <c r="ACW181" s="9"/>
      <c r="ACX181" s="9"/>
      <c r="ACY181" s="9"/>
      <c r="ACZ181" s="9"/>
      <c r="ADA181" s="9"/>
      <c r="ADB181" s="9"/>
      <c r="ADC181" s="9"/>
      <c r="ADD181" s="9"/>
      <c r="ADE181" s="9"/>
      <c r="ADF181" s="9"/>
      <c r="ADG181" s="9"/>
      <c r="ADH181" s="9"/>
      <c r="ADI181" s="9"/>
      <c r="ADJ181" s="9"/>
      <c r="ADK181" s="9"/>
      <c r="ADL181" s="9"/>
      <c r="ADM181" s="9"/>
      <c r="ADN181" s="9"/>
      <c r="ADO181" s="9"/>
      <c r="ADP181" s="9"/>
      <c r="ADQ181" s="9"/>
      <c r="ADR181" s="9"/>
      <c r="ADS181" s="9"/>
      <c r="ADT181" s="9"/>
      <c r="ADU181" s="9"/>
      <c r="ADV181" s="9"/>
    </row>
    <row r="182" spans="1:802 16383:16383" s="10" customFormat="1" ht="24.75" customHeight="1">
      <c r="A182" s="9"/>
      <c r="B182" s="19" t="s">
        <v>83</v>
      </c>
      <c r="C182" s="55">
        <v>0</v>
      </c>
      <c r="D182" s="68">
        <v>0</v>
      </c>
      <c r="E182" s="62">
        <v>0</v>
      </c>
      <c r="F182" s="55">
        <v>0</v>
      </c>
      <c r="G182" s="68">
        <v>0</v>
      </c>
      <c r="H182" s="62">
        <v>0</v>
      </c>
      <c r="I182" s="55">
        <v>0</v>
      </c>
      <c r="J182" s="68">
        <v>0</v>
      </c>
      <c r="K182" s="62">
        <v>0</v>
      </c>
      <c r="L182" s="55">
        <v>0</v>
      </c>
      <c r="M182" s="68">
        <v>0</v>
      </c>
      <c r="N182" s="62">
        <v>0</v>
      </c>
      <c r="O182" s="55">
        <v>0</v>
      </c>
      <c r="P182" s="68">
        <v>0</v>
      </c>
      <c r="Q182" s="62">
        <v>0</v>
      </c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  <c r="IW182" s="9"/>
      <c r="IX182" s="9"/>
      <c r="IY182" s="9"/>
      <c r="IZ182" s="9"/>
      <c r="JA182" s="9"/>
      <c r="JB182" s="9"/>
      <c r="JC182" s="9"/>
      <c r="JD182" s="9"/>
      <c r="JE182" s="9"/>
      <c r="JF182" s="9"/>
      <c r="JG182" s="9"/>
      <c r="JH182" s="9"/>
      <c r="JI182" s="9"/>
      <c r="JJ182" s="9"/>
      <c r="JK182" s="9"/>
      <c r="JL182" s="9"/>
      <c r="JM182" s="9"/>
      <c r="JN182" s="9"/>
      <c r="JO182" s="9"/>
      <c r="JP182" s="9"/>
      <c r="JQ182" s="9"/>
      <c r="JR182" s="9"/>
      <c r="JS182" s="9"/>
      <c r="JT182" s="9"/>
      <c r="JU182" s="9"/>
      <c r="JV182" s="9"/>
      <c r="JW182" s="9"/>
      <c r="JX182" s="9"/>
      <c r="JY182" s="9"/>
      <c r="JZ182" s="9"/>
      <c r="KA182" s="9"/>
      <c r="KB182" s="9"/>
      <c r="KC182" s="9"/>
      <c r="KD182" s="9"/>
      <c r="KE182" s="9"/>
      <c r="KF182" s="9"/>
      <c r="KG182" s="9"/>
      <c r="KH182" s="9"/>
      <c r="KI182" s="9"/>
      <c r="KJ182" s="9"/>
      <c r="KK182" s="9"/>
      <c r="KL182" s="9"/>
      <c r="KM182" s="9"/>
      <c r="KN182" s="9"/>
      <c r="KO182" s="9"/>
      <c r="KP182" s="9"/>
      <c r="KQ182" s="9"/>
      <c r="KR182" s="9"/>
      <c r="KS182" s="9"/>
      <c r="KT182" s="9"/>
      <c r="KU182" s="9"/>
      <c r="KV182" s="9"/>
      <c r="KW182" s="9"/>
      <c r="KX182" s="9"/>
      <c r="KY182" s="9"/>
      <c r="KZ182" s="9"/>
      <c r="LA182" s="9"/>
      <c r="LB182" s="9"/>
      <c r="LC182" s="9"/>
      <c r="LD182" s="9"/>
      <c r="LE182" s="9"/>
      <c r="LF182" s="9"/>
      <c r="LG182" s="9"/>
      <c r="LH182" s="9"/>
      <c r="LI182" s="9"/>
      <c r="LJ182" s="9"/>
      <c r="LK182" s="9"/>
      <c r="LL182" s="9"/>
      <c r="LM182" s="9"/>
      <c r="LN182" s="9"/>
      <c r="LO182" s="9"/>
      <c r="LP182" s="9"/>
      <c r="LQ182" s="9"/>
      <c r="LR182" s="9"/>
      <c r="LS182" s="9"/>
      <c r="LT182" s="9"/>
      <c r="LU182" s="9"/>
      <c r="LV182" s="9"/>
      <c r="LW182" s="9"/>
      <c r="LX182" s="9"/>
      <c r="LY182" s="9"/>
      <c r="LZ182" s="9"/>
      <c r="MA182" s="9"/>
      <c r="MB182" s="9"/>
      <c r="MC182" s="9"/>
      <c r="MD182" s="9"/>
      <c r="ME182" s="9"/>
      <c r="MF182" s="9"/>
      <c r="MG182" s="9"/>
      <c r="MH182" s="9"/>
      <c r="MI182" s="9"/>
      <c r="MJ182" s="9"/>
      <c r="MK182" s="9"/>
      <c r="ML182" s="9"/>
      <c r="MM182" s="9"/>
      <c r="MN182" s="9"/>
      <c r="MO182" s="9"/>
      <c r="MP182" s="9"/>
      <c r="MQ182" s="9"/>
      <c r="MR182" s="9"/>
      <c r="MS182" s="9"/>
      <c r="MT182" s="9"/>
      <c r="MU182" s="9"/>
      <c r="MV182" s="9"/>
      <c r="MW182" s="9"/>
      <c r="MX182" s="9"/>
      <c r="MY182" s="9"/>
      <c r="MZ182" s="9"/>
      <c r="NA182" s="9"/>
      <c r="NB182" s="9"/>
      <c r="NC182" s="9"/>
      <c r="ND182" s="9"/>
      <c r="NE182" s="9"/>
      <c r="NF182" s="9"/>
      <c r="NG182" s="9"/>
      <c r="NH182" s="9"/>
      <c r="NI182" s="9"/>
      <c r="NJ182" s="9"/>
      <c r="NK182" s="9"/>
      <c r="NL182" s="9"/>
      <c r="NM182" s="9"/>
      <c r="NN182" s="9"/>
      <c r="NO182" s="9"/>
      <c r="NP182" s="9"/>
      <c r="NQ182" s="9"/>
      <c r="NR182" s="9"/>
      <c r="NS182" s="9"/>
      <c r="NT182" s="9"/>
      <c r="NU182" s="9"/>
      <c r="NV182" s="9"/>
      <c r="NW182" s="9"/>
      <c r="NX182" s="9"/>
      <c r="NY182" s="9"/>
      <c r="NZ182" s="9"/>
      <c r="OA182" s="9"/>
      <c r="OB182" s="9"/>
      <c r="OC182" s="9"/>
      <c r="OD182" s="9"/>
      <c r="OE182" s="9"/>
      <c r="OF182" s="9"/>
      <c r="OG182" s="9"/>
      <c r="OH182" s="9"/>
      <c r="OI182" s="9"/>
      <c r="OJ182" s="9"/>
      <c r="OK182" s="9"/>
      <c r="OL182" s="9"/>
      <c r="OM182" s="9"/>
      <c r="ON182" s="9"/>
      <c r="OO182" s="9"/>
      <c r="OP182" s="9"/>
      <c r="OQ182" s="9"/>
      <c r="OR182" s="9"/>
      <c r="OS182" s="9"/>
      <c r="OT182" s="9"/>
      <c r="OU182" s="9"/>
      <c r="OV182" s="9"/>
      <c r="OW182" s="9"/>
      <c r="OX182" s="9"/>
      <c r="OY182" s="9"/>
      <c r="OZ182" s="9"/>
      <c r="PA182" s="9"/>
      <c r="PB182" s="9"/>
      <c r="PC182" s="9"/>
      <c r="PD182" s="9"/>
      <c r="PE182" s="9"/>
      <c r="PF182" s="9"/>
      <c r="PG182" s="9"/>
      <c r="PH182" s="9"/>
      <c r="PI182" s="9"/>
      <c r="PJ182" s="9"/>
      <c r="PK182" s="9"/>
      <c r="PL182" s="9"/>
      <c r="PM182" s="9"/>
      <c r="PN182" s="9"/>
      <c r="PO182" s="9"/>
      <c r="PP182" s="9"/>
      <c r="PQ182" s="9"/>
      <c r="PR182" s="9"/>
      <c r="PS182" s="9"/>
      <c r="PT182" s="9"/>
      <c r="PU182" s="9"/>
      <c r="PV182" s="9"/>
      <c r="PW182" s="9"/>
      <c r="PX182" s="9"/>
      <c r="PY182" s="9"/>
      <c r="PZ182" s="9"/>
      <c r="QA182" s="9"/>
      <c r="QB182" s="9"/>
      <c r="QC182" s="9"/>
      <c r="QD182" s="9"/>
      <c r="QE182" s="9"/>
      <c r="QF182" s="9"/>
      <c r="QG182" s="9"/>
      <c r="QH182" s="9"/>
      <c r="QI182" s="9"/>
      <c r="QJ182" s="9"/>
      <c r="QK182" s="9"/>
      <c r="QL182" s="9"/>
      <c r="QM182" s="9"/>
      <c r="QN182" s="9"/>
      <c r="QO182" s="9"/>
      <c r="QP182" s="9"/>
      <c r="QQ182" s="9"/>
      <c r="QR182" s="9"/>
      <c r="QS182" s="9"/>
      <c r="QT182" s="9"/>
      <c r="QU182" s="9"/>
      <c r="QV182" s="9"/>
      <c r="QW182" s="9"/>
      <c r="QX182" s="9"/>
      <c r="QY182" s="9"/>
      <c r="QZ182" s="9"/>
      <c r="RA182" s="9"/>
      <c r="RB182" s="9"/>
      <c r="RC182" s="9"/>
      <c r="RD182" s="9"/>
      <c r="RE182" s="9"/>
      <c r="RF182" s="9"/>
      <c r="RG182" s="9"/>
      <c r="RH182" s="9"/>
      <c r="RI182" s="9"/>
      <c r="RJ182" s="9"/>
      <c r="RK182" s="9"/>
      <c r="RL182" s="9"/>
      <c r="RM182" s="9"/>
      <c r="RN182" s="9"/>
      <c r="RO182" s="9"/>
      <c r="RP182" s="9"/>
      <c r="RQ182" s="9"/>
      <c r="RR182" s="9"/>
      <c r="RS182" s="9"/>
      <c r="RT182" s="9"/>
      <c r="RU182" s="9"/>
      <c r="RV182" s="9"/>
      <c r="RW182" s="9"/>
      <c r="RX182" s="9"/>
      <c r="RY182" s="9"/>
      <c r="RZ182" s="9"/>
      <c r="SA182" s="9"/>
      <c r="SB182" s="9"/>
      <c r="SC182" s="9"/>
      <c r="SD182" s="9"/>
      <c r="SE182" s="9"/>
      <c r="SF182" s="9"/>
      <c r="SG182" s="9"/>
      <c r="SH182" s="9"/>
      <c r="SI182" s="9"/>
      <c r="SJ182" s="9"/>
      <c r="SK182" s="9"/>
      <c r="SL182" s="9"/>
      <c r="SM182" s="9"/>
      <c r="SN182" s="9"/>
      <c r="SO182" s="9"/>
      <c r="SP182" s="9"/>
      <c r="SQ182" s="9"/>
      <c r="SR182" s="9"/>
      <c r="SS182" s="9"/>
      <c r="ST182" s="9"/>
      <c r="SU182" s="9"/>
      <c r="SV182" s="9"/>
      <c r="SW182" s="9"/>
      <c r="SX182" s="9"/>
      <c r="SY182" s="9"/>
      <c r="SZ182" s="9"/>
      <c r="TA182" s="9"/>
      <c r="TB182" s="9"/>
      <c r="TC182" s="9"/>
      <c r="TD182" s="9"/>
      <c r="TE182" s="9"/>
      <c r="TF182" s="9"/>
      <c r="TG182" s="9"/>
      <c r="TH182" s="9"/>
      <c r="TI182" s="9"/>
      <c r="TJ182" s="9"/>
      <c r="TK182" s="9"/>
      <c r="TL182" s="9"/>
      <c r="TM182" s="9"/>
      <c r="TN182" s="9"/>
      <c r="TO182" s="9"/>
      <c r="TP182" s="9"/>
      <c r="TQ182" s="9"/>
      <c r="TR182" s="9"/>
      <c r="TS182" s="9"/>
      <c r="TT182" s="9"/>
      <c r="TU182" s="9"/>
      <c r="TV182" s="9"/>
      <c r="TW182" s="9"/>
      <c r="TX182" s="9"/>
      <c r="TY182" s="9"/>
      <c r="TZ182" s="9"/>
      <c r="UA182" s="9"/>
      <c r="UB182" s="9"/>
      <c r="UC182" s="9"/>
      <c r="UD182" s="9"/>
      <c r="UE182" s="9"/>
      <c r="UF182" s="9"/>
      <c r="UG182" s="9"/>
      <c r="UH182" s="9"/>
      <c r="UI182" s="9"/>
      <c r="UJ182" s="9"/>
      <c r="UK182" s="9"/>
      <c r="UL182" s="9"/>
      <c r="UM182" s="9"/>
      <c r="UN182" s="9"/>
      <c r="UO182" s="9"/>
      <c r="UP182" s="9"/>
      <c r="UQ182" s="9"/>
      <c r="UR182" s="9"/>
      <c r="US182" s="9"/>
      <c r="UT182" s="9"/>
      <c r="UU182" s="9"/>
      <c r="UV182" s="9"/>
      <c r="UW182" s="9"/>
      <c r="UX182" s="9"/>
      <c r="UY182" s="9"/>
      <c r="UZ182" s="9"/>
      <c r="VA182" s="9"/>
      <c r="VB182" s="9"/>
      <c r="VC182" s="9"/>
      <c r="VD182" s="9"/>
      <c r="VE182" s="9"/>
      <c r="VF182" s="9"/>
      <c r="VG182" s="9"/>
      <c r="VH182" s="9"/>
      <c r="VI182" s="9"/>
      <c r="VJ182" s="9"/>
      <c r="VK182" s="9"/>
      <c r="VL182" s="9"/>
      <c r="VM182" s="9"/>
      <c r="VN182" s="9"/>
      <c r="VO182" s="9"/>
      <c r="VP182" s="9"/>
      <c r="VQ182" s="9"/>
      <c r="VR182" s="9"/>
      <c r="VS182" s="9"/>
      <c r="VT182" s="9"/>
      <c r="VU182" s="9"/>
      <c r="VV182" s="9"/>
      <c r="VW182" s="9"/>
      <c r="VX182" s="9"/>
      <c r="VY182" s="9"/>
      <c r="VZ182" s="9"/>
      <c r="WA182" s="9"/>
      <c r="WB182" s="9"/>
      <c r="WC182" s="9"/>
      <c r="WD182" s="9"/>
      <c r="WE182" s="9"/>
      <c r="WF182" s="9"/>
      <c r="WG182" s="9"/>
      <c r="WH182" s="9"/>
      <c r="WI182" s="9"/>
      <c r="WJ182" s="9"/>
      <c r="WK182" s="9"/>
      <c r="WL182" s="9"/>
      <c r="WM182" s="9"/>
      <c r="WN182" s="9"/>
      <c r="WO182" s="9"/>
      <c r="WP182" s="9"/>
      <c r="WQ182" s="9"/>
      <c r="WR182" s="9"/>
      <c r="WS182" s="9"/>
      <c r="WT182" s="9"/>
      <c r="WU182" s="9"/>
      <c r="WV182" s="9"/>
      <c r="WW182" s="9"/>
      <c r="WX182" s="9"/>
      <c r="WY182" s="9"/>
      <c r="WZ182" s="9"/>
      <c r="XA182" s="9"/>
      <c r="XB182" s="9"/>
      <c r="XC182" s="9"/>
      <c r="XD182" s="9"/>
      <c r="XE182" s="9"/>
      <c r="XF182" s="9"/>
      <c r="XG182" s="9"/>
      <c r="XH182" s="9"/>
      <c r="XI182" s="9"/>
      <c r="XJ182" s="9"/>
      <c r="XK182" s="9"/>
      <c r="XL182" s="9"/>
      <c r="XM182" s="9"/>
      <c r="XN182" s="9"/>
      <c r="XO182" s="9"/>
      <c r="XP182" s="9"/>
      <c r="XQ182" s="9"/>
      <c r="XR182" s="9"/>
      <c r="XS182" s="9"/>
      <c r="XT182" s="9"/>
      <c r="XU182" s="9"/>
      <c r="XV182" s="9"/>
      <c r="XW182" s="9"/>
      <c r="XX182" s="9"/>
      <c r="XY182" s="9"/>
      <c r="XZ182" s="9"/>
      <c r="YA182" s="9"/>
      <c r="YB182" s="9"/>
      <c r="YC182" s="9"/>
      <c r="YD182" s="9"/>
      <c r="YE182" s="9"/>
      <c r="YF182" s="9"/>
      <c r="YG182" s="9"/>
      <c r="YH182" s="9"/>
      <c r="YI182" s="9"/>
      <c r="YJ182" s="9"/>
      <c r="YK182" s="9"/>
      <c r="YL182" s="9"/>
      <c r="YM182" s="9"/>
      <c r="YN182" s="9"/>
      <c r="YO182" s="9"/>
      <c r="YP182" s="9"/>
      <c r="YQ182" s="9"/>
      <c r="YR182" s="9"/>
      <c r="YS182" s="9"/>
      <c r="YT182" s="9"/>
      <c r="YU182" s="9"/>
      <c r="YV182" s="9"/>
      <c r="YW182" s="9"/>
      <c r="YX182" s="9"/>
      <c r="YY182" s="9"/>
      <c r="YZ182" s="9"/>
      <c r="ZA182" s="9"/>
      <c r="ZB182" s="9"/>
      <c r="ZC182" s="9"/>
      <c r="ZD182" s="9"/>
      <c r="ZE182" s="9"/>
      <c r="ZF182" s="9"/>
      <c r="ZG182" s="9"/>
      <c r="ZH182" s="9"/>
      <c r="ZI182" s="9"/>
      <c r="ZJ182" s="9"/>
      <c r="ZK182" s="9"/>
      <c r="ZL182" s="9"/>
      <c r="ZM182" s="9"/>
      <c r="ZN182" s="9"/>
      <c r="ZO182" s="9"/>
      <c r="ZP182" s="9"/>
      <c r="ZQ182" s="9"/>
      <c r="ZR182" s="9"/>
      <c r="ZS182" s="9"/>
      <c r="ZT182" s="9"/>
      <c r="ZU182" s="9"/>
      <c r="ZV182" s="9"/>
      <c r="ZW182" s="9"/>
      <c r="ZX182" s="9"/>
      <c r="ZY182" s="9"/>
      <c r="ZZ182" s="9"/>
      <c r="AAA182" s="9"/>
      <c r="AAB182" s="9"/>
      <c r="AAC182" s="9"/>
      <c r="AAD182" s="9"/>
      <c r="AAE182" s="9"/>
      <c r="AAF182" s="9"/>
      <c r="AAG182" s="9"/>
      <c r="AAH182" s="9"/>
      <c r="AAI182" s="9"/>
      <c r="AAJ182" s="9"/>
      <c r="AAK182" s="9"/>
      <c r="AAL182" s="9"/>
      <c r="AAM182" s="9"/>
      <c r="AAN182" s="9"/>
      <c r="AAO182" s="9"/>
      <c r="AAP182" s="9"/>
      <c r="AAQ182" s="9"/>
      <c r="AAR182" s="9"/>
      <c r="AAS182" s="9"/>
      <c r="AAT182" s="9"/>
      <c r="AAU182" s="9"/>
      <c r="AAV182" s="9"/>
      <c r="AAW182" s="9"/>
      <c r="AAX182" s="9"/>
      <c r="AAY182" s="9"/>
      <c r="AAZ182" s="9"/>
      <c r="ABA182" s="9"/>
      <c r="ABB182" s="9"/>
      <c r="ABC182" s="9"/>
      <c r="ABD182" s="9"/>
      <c r="ABE182" s="9"/>
      <c r="ABF182" s="9"/>
      <c r="ABG182" s="9"/>
      <c r="ABH182" s="9"/>
      <c r="ABI182" s="9"/>
      <c r="ABJ182" s="9"/>
      <c r="ABK182" s="9"/>
      <c r="ABL182" s="9"/>
      <c r="ABM182" s="9"/>
      <c r="ABN182" s="9"/>
      <c r="ABO182" s="9"/>
      <c r="ABP182" s="9"/>
      <c r="ABQ182" s="9"/>
      <c r="ABR182" s="9"/>
      <c r="ABS182" s="9"/>
      <c r="ABT182" s="9"/>
      <c r="ABU182" s="9"/>
      <c r="ABV182" s="9"/>
      <c r="ABW182" s="9"/>
      <c r="ABX182" s="9"/>
      <c r="ABY182" s="9"/>
      <c r="ABZ182" s="9"/>
      <c r="ACA182" s="9"/>
      <c r="ACB182" s="9"/>
      <c r="ACC182" s="9"/>
      <c r="ACD182" s="9"/>
      <c r="ACE182" s="9"/>
      <c r="ACF182" s="9"/>
      <c r="ACG182" s="9"/>
      <c r="ACH182" s="9"/>
      <c r="ACI182" s="9"/>
      <c r="ACJ182" s="9"/>
      <c r="ACK182" s="9"/>
      <c r="ACL182" s="9"/>
      <c r="ACM182" s="9"/>
      <c r="ACN182" s="9"/>
      <c r="ACO182" s="9"/>
      <c r="ACP182" s="9"/>
      <c r="ACQ182" s="9"/>
      <c r="ACR182" s="9"/>
      <c r="ACS182" s="9"/>
      <c r="ACT182" s="9"/>
      <c r="ACU182" s="9"/>
      <c r="ACV182" s="9"/>
      <c r="ACW182" s="9"/>
      <c r="ACX182" s="9"/>
      <c r="ACY182" s="9"/>
      <c r="ACZ182" s="9"/>
      <c r="ADA182" s="9"/>
      <c r="ADB182" s="9"/>
      <c r="ADC182" s="9"/>
      <c r="ADD182" s="9"/>
      <c r="ADE182" s="9"/>
      <c r="ADF182" s="9"/>
      <c r="ADG182" s="9"/>
      <c r="ADH182" s="9"/>
      <c r="ADI182" s="9"/>
      <c r="ADJ182" s="9"/>
      <c r="ADK182" s="9"/>
      <c r="ADL182" s="9"/>
      <c r="ADM182" s="9"/>
      <c r="ADN182" s="9"/>
      <c r="ADO182" s="9"/>
      <c r="ADP182" s="9"/>
      <c r="ADQ182" s="9"/>
      <c r="ADR182" s="9"/>
      <c r="ADS182" s="9"/>
      <c r="ADT182" s="9"/>
      <c r="ADU182" s="9"/>
      <c r="ADV182" s="9"/>
    </row>
    <row r="183" spans="1:802 16383:16383" s="10" customFormat="1">
      <c r="A183" s="9"/>
      <c r="B183" s="20"/>
      <c r="C183" s="52"/>
      <c r="D183" s="160"/>
      <c r="E183" s="161"/>
      <c r="F183" s="52"/>
      <c r="G183" s="160"/>
      <c r="H183" s="161"/>
      <c r="I183" s="52"/>
      <c r="J183" s="160"/>
      <c r="K183" s="161"/>
      <c r="L183" s="52"/>
      <c r="M183" s="160"/>
      <c r="N183" s="161"/>
      <c r="O183" s="52"/>
      <c r="P183" s="160"/>
      <c r="Q183" s="161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  <c r="IQ183" s="9"/>
      <c r="IR183" s="9"/>
      <c r="IS183" s="9"/>
      <c r="IT183" s="9"/>
      <c r="IU183" s="9"/>
      <c r="IV183" s="9"/>
      <c r="IW183" s="9"/>
      <c r="IX183" s="9"/>
      <c r="IY183" s="9"/>
      <c r="IZ183" s="9"/>
      <c r="JA183" s="9"/>
      <c r="JB183" s="9"/>
      <c r="JC183" s="9"/>
      <c r="JD183" s="9"/>
      <c r="JE183" s="9"/>
      <c r="JF183" s="9"/>
      <c r="JG183" s="9"/>
      <c r="JH183" s="9"/>
      <c r="JI183" s="9"/>
      <c r="JJ183" s="9"/>
      <c r="JK183" s="9"/>
      <c r="JL183" s="9"/>
      <c r="JM183" s="9"/>
      <c r="JN183" s="9"/>
      <c r="JO183" s="9"/>
      <c r="JP183" s="9"/>
      <c r="JQ183" s="9"/>
      <c r="JR183" s="9"/>
      <c r="JS183" s="9"/>
      <c r="JT183" s="9"/>
      <c r="JU183" s="9"/>
      <c r="JV183" s="9"/>
      <c r="JW183" s="9"/>
      <c r="JX183" s="9"/>
      <c r="JY183" s="9"/>
      <c r="JZ183" s="9"/>
      <c r="KA183" s="9"/>
      <c r="KB183" s="9"/>
      <c r="KC183" s="9"/>
      <c r="KD183" s="9"/>
      <c r="KE183" s="9"/>
      <c r="KF183" s="9"/>
      <c r="KG183" s="9"/>
      <c r="KH183" s="9"/>
      <c r="KI183" s="9"/>
      <c r="KJ183" s="9"/>
      <c r="KK183" s="9"/>
      <c r="KL183" s="9"/>
      <c r="KM183" s="9"/>
      <c r="KN183" s="9"/>
      <c r="KO183" s="9"/>
      <c r="KP183" s="9"/>
      <c r="KQ183" s="9"/>
      <c r="KR183" s="9"/>
      <c r="KS183" s="9"/>
      <c r="KT183" s="9"/>
      <c r="KU183" s="9"/>
      <c r="KV183" s="9"/>
      <c r="KW183" s="9"/>
      <c r="KX183" s="9"/>
      <c r="KY183" s="9"/>
      <c r="KZ183" s="9"/>
      <c r="LA183" s="9"/>
      <c r="LB183" s="9"/>
      <c r="LC183" s="9"/>
      <c r="LD183" s="9"/>
      <c r="LE183" s="9"/>
      <c r="LF183" s="9"/>
      <c r="LG183" s="9"/>
      <c r="LH183" s="9"/>
      <c r="LI183" s="9"/>
      <c r="LJ183" s="9"/>
      <c r="LK183" s="9"/>
      <c r="LL183" s="9"/>
      <c r="LM183" s="9"/>
      <c r="LN183" s="9"/>
      <c r="LO183" s="9"/>
      <c r="LP183" s="9"/>
      <c r="LQ183" s="9"/>
      <c r="LR183" s="9"/>
      <c r="LS183" s="9"/>
      <c r="LT183" s="9"/>
      <c r="LU183" s="9"/>
      <c r="LV183" s="9"/>
      <c r="LW183" s="9"/>
      <c r="LX183" s="9"/>
      <c r="LY183" s="9"/>
      <c r="LZ183" s="9"/>
      <c r="MA183" s="9"/>
      <c r="MB183" s="9"/>
      <c r="MC183" s="9"/>
      <c r="MD183" s="9"/>
      <c r="ME183" s="9"/>
      <c r="MF183" s="9"/>
      <c r="MG183" s="9"/>
      <c r="MH183" s="9"/>
      <c r="MI183" s="9"/>
      <c r="MJ183" s="9"/>
      <c r="MK183" s="9"/>
      <c r="ML183" s="9"/>
      <c r="MM183" s="9"/>
      <c r="MN183" s="9"/>
      <c r="MO183" s="9"/>
      <c r="MP183" s="9"/>
      <c r="MQ183" s="9"/>
      <c r="MR183" s="9"/>
      <c r="MS183" s="9"/>
      <c r="MT183" s="9"/>
      <c r="MU183" s="9"/>
      <c r="MV183" s="9"/>
      <c r="MW183" s="9"/>
      <c r="MX183" s="9"/>
      <c r="MY183" s="9"/>
      <c r="MZ183" s="9"/>
      <c r="NA183" s="9"/>
      <c r="NB183" s="9"/>
      <c r="NC183" s="9"/>
      <c r="ND183" s="9"/>
      <c r="NE183" s="9"/>
      <c r="NF183" s="9"/>
      <c r="NG183" s="9"/>
      <c r="NH183" s="9"/>
      <c r="NI183" s="9"/>
      <c r="NJ183" s="9"/>
      <c r="NK183" s="9"/>
      <c r="NL183" s="9"/>
      <c r="NM183" s="9"/>
      <c r="NN183" s="9"/>
      <c r="NO183" s="9"/>
      <c r="NP183" s="9"/>
      <c r="NQ183" s="9"/>
      <c r="NR183" s="9"/>
      <c r="NS183" s="9"/>
      <c r="NT183" s="9"/>
      <c r="NU183" s="9"/>
      <c r="NV183" s="9"/>
      <c r="NW183" s="9"/>
      <c r="NX183" s="9"/>
      <c r="NY183" s="9"/>
      <c r="NZ183" s="9"/>
      <c r="OA183" s="9"/>
      <c r="OB183" s="9"/>
      <c r="OC183" s="9"/>
      <c r="OD183" s="9"/>
      <c r="OE183" s="9"/>
      <c r="OF183" s="9"/>
      <c r="OG183" s="9"/>
      <c r="OH183" s="9"/>
      <c r="OI183" s="9"/>
      <c r="OJ183" s="9"/>
      <c r="OK183" s="9"/>
      <c r="OL183" s="9"/>
      <c r="OM183" s="9"/>
      <c r="ON183" s="9"/>
      <c r="OO183" s="9"/>
      <c r="OP183" s="9"/>
      <c r="OQ183" s="9"/>
      <c r="OR183" s="9"/>
      <c r="OS183" s="9"/>
      <c r="OT183" s="9"/>
      <c r="OU183" s="9"/>
      <c r="OV183" s="9"/>
      <c r="OW183" s="9"/>
      <c r="OX183" s="9"/>
      <c r="OY183" s="9"/>
      <c r="OZ183" s="9"/>
      <c r="PA183" s="9"/>
      <c r="PB183" s="9"/>
      <c r="PC183" s="9"/>
      <c r="PD183" s="9"/>
      <c r="PE183" s="9"/>
      <c r="PF183" s="9"/>
      <c r="PG183" s="9"/>
      <c r="PH183" s="9"/>
      <c r="PI183" s="9"/>
      <c r="PJ183" s="9"/>
      <c r="PK183" s="9"/>
      <c r="PL183" s="9"/>
      <c r="PM183" s="9"/>
      <c r="PN183" s="9"/>
      <c r="PO183" s="9"/>
      <c r="PP183" s="9"/>
      <c r="PQ183" s="9"/>
      <c r="PR183" s="9"/>
      <c r="PS183" s="9"/>
      <c r="PT183" s="9"/>
      <c r="PU183" s="9"/>
      <c r="PV183" s="9"/>
      <c r="PW183" s="9"/>
      <c r="PX183" s="9"/>
      <c r="PY183" s="9"/>
      <c r="PZ183" s="9"/>
      <c r="QA183" s="9"/>
      <c r="QB183" s="9"/>
      <c r="QC183" s="9"/>
      <c r="QD183" s="9"/>
      <c r="QE183" s="9"/>
      <c r="QF183" s="9"/>
      <c r="QG183" s="9"/>
      <c r="QH183" s="9"/>
      <c r="QI183" s="9"/>
      <c r="QJ183" s="9"/>
      <c r="QK183" s="9"/>
      <c r="QL183" s="9"/>
      <c r="QM183" s="9"/>
      <c r="QN183" s="9"/>
      <c r="QO183" s="9"/>
      <c r="QP183" s="9"/>
      <c r="QQ183" s="9"/>
      <c r="QR183" s="9"/>
      <c r="QS183" s="9"/>
      <c r="QT183" s="9"/>
      <c r="QU183" s="9"/>
      <c r="QV183" s="9"/>
      <c r="QW183" s="9"/>
      <c r="QX183" s="9"/>
      <c r="QY183" s="9"/>
      <c r="QZ183" s="9"/>
      <c r="RA183" s="9"/>
      <c r="RB183" s="9"/>
      <c r="RC183" s="9"/>
      <c r="RD183" s="9"/>
      <c r="RE183" s="9"/>
      <c r="RF183" s="9"/>
      <c r="RG183" s="9"/>
      <c r="RH183" s="9"/>
      <c r="RI183" s="9"/>
      <c r="RJ183" s="9"/>
      <c r="RK183" s="9"/>
      <c r="RL183" s="9"/>
      <c r="RM183" s="9"/>
      <c r="RN183" s="9"/>
      <c r="RO183" s="9"/>
      <c r="RP183" s="9"/>
      <c r="RQ183" s="9"/>
      <c r="RR183" s="9"/>
      <c r="RS183" s="9"/>
      <c r="RT183" s="9"/>
      <c r="RU183" s="9"/>
      <c r="RV183" s="9"/>
      <c r="RW183" s="9"/>
      <c r="RX183" s="9"/>
      <c r="RY183" s="9"/>
      <c r="RZ183" s="9"/>
      <c r="SA183" s="9"/>
      <c r="SB183" s="9"/>
      <c r="SC183" s="9"/>
      <c r="SD183" s="9"/>
      <c r="SE183" s="9"/>
      <c r="SF183" s="9"/>
      <c r="SG183" s="9"/>
      <c r="SH183" s="9"/>
      <c r="SI183" s="9"/>
      <c r="SJ183" s="9"/>
      <c r="SK183" s="9"/>
      <c r="SL183" s="9"/>
      <c r="SM183" s="9"/>
      <c r="SN183" s="9"/>
      <c r="SO183" s="9"/>
      <c r="SP183" s="9"/>
      <c r="SQ183" s="9"/>
      <c r="SR183" s="9"/>
      <c r="SS183" s="9"/>
      <c r="ST183" s="9"/>
      <c r="SU183" s="9"/>
      <c r="SV183" s="9"/>
      <c r="SW183" s="9"/>
      <c r="SX183" s="9"/>
      <c r="SY183" s="9"/>
      <c r="SZ183" s="9"/>
      <c r="TA183" s="9"/>
      <c r="TB183" s="9"/>
      <c r="TC183" s="9"/>
      <c r="TD183" s="9"/>
      <c r="TE183" s="9"/>
      <c r="TF183" s="9"/>
      <c r="TG183" s="9"/>
      <c r="TH183" s="9"/>
      <c r="TI183" s="9"/>
      <c r="TJ183" s="9"/>
      <c r="TK183" s="9"/>
      <c r="TL183" s="9"/>
      <c r="TM183" s="9"/>
      <c r="TN183" s="9"/>
      <c r="TO183" s="9"/>
      <c r="TP183" s="9"/>
      <c r="TQ183" s="9"/>
      <c r="TR183" s="9"/>
      <c r="TS183" s="9"/>
      <c r="TT183" s="9"/>
      <c r="TU183" s="9"/>
      <c r="TV183" s="9"/>
      <c r="TW183" s="9"/>
      <c r="TX183" s="9"/>
      <c r="TY183" s="9"/>
      <c r="TZ183" s="9"/>
      <c r="UA183" s="9"/>
      <c r="UB183" s="9"/>
      <c r="UC183" s="9"/>
      <c r="UD183" s="9"/>
      <c r="UE183" s="9"/>
      <c r="UF183" s="9"/>
      <c r="UG183" s="9"/>
      <c r="UH183" s="9"/>
      <c r="UI183" s="9"/>
      <c r="UJ183" s="9"/>
      <c r="UK183" s="9"/>
      <c r="UL183" s="9"/>
      <c r="UM183" s="9"/>
      <c r="UN183" s="9"/>
      <c r="UO183" s="9"/>
      <c r="UP183" s="9"/>
      <c r="UQ183" s="9"/>
      <c r="UR183" s="9"/>
      <c r="US183" s="9"/>
      <c r="UT183" s="9"/>
      <c r="UU183" s="9"/>
      <c r="UV183" s="9"/>
      <c r="UW183" s="9"/>
      <c r="UX183" s="9"/>
      <c r="UY183" s="9"/>
      <c r="UZ183" s="9"/>
      <c r="VA183" s="9"/>
      <c r="VB183" s="9"/>
      <c r="VC183" s="9"/>
      <c r="VD183" s="9"/>
      <c r="VE183" s="9"/>
      <c r="VF183" s="9"/>
      <c r="VG183" s="9"/>
      <c r="VH183" s="9"/>
      <c r="VI183" s="9"/>
      <c r="VJ183" s="9"/>
      <c r="VK183" s="9"/>
      <c r="VL183" s="9"/>
      <c r="VM183" s="9"/>
      <c r="VN183" s="9"/>
      <c r="VO183" s="9"/>
      <c r="VP183" s="9"/>
      <c r="VQ183" s="9"/>
      <c r="VR183" s="9"/>
      <c r="VS183" s="9"/>
      <c r="VT183" s="9"/>
      <c r="VU183" s="9"/>
      <c r="VV183" s="9"/>
      <c r="VW183" s="9"/>
      <c r="VX183" s="9"/>
      <c r="VY183" s="9"/>
      <c r="VZ183" s="9"/>
      <c r="WA183" s="9"/>
      <c r="WB183" s="9"/>
      <c r="WC183" s="9"/>
      <c r="WD183" s="9"/>
      <c r="WE183" s="9"/>
      <c r="WF183" s="9"/>
      <c r="WG183" s="9"/>
      <c r="WH183" s="9"/>
      <c r="WI183" s="9"/>
      <c r="WJ183" s="9"/>
      <c r="WK183" s="9"/>
      <c r="WL183" s="9"/>
      <c r="WM183" s="9"/>
      <c r="WN183" s="9"/>
      <c r="WO183" s="9"/>
      <c r="WP183" s="9"/>
      <c r="WQ183" s="9"/>
      <c r="WR183" s="9"/>
      <c r="WS183" s="9"/>
      <c r="WT183" s="9"/>
      <c r="WU183" s="9"/>
      <c r="WV183" s="9"/>
      <c r="WW183" s="9"/>
      <c r="WX183" s="9"/>
      <c r="WY183" s="9"/>
      <c r="WZ183" s="9"/>
      <c r="XA183" s="9"/>
      <c r="XB183" s="9"/>
      <c r="XC183" s="9"/>
      <c r="XD183" s="9"/>
      <c r="XE183" s="9"/>
      <c r="XF183" s="9"/>
      <c r="XG183" s="9"/>
      <c r="XH183" s="9"/>
      <c r="XI183" s="9"/>
      <c r="XJ183" s="9"/>
      <c r="XK183" s="9"/>
      <c r="XL183" s="9"/>
      <c r="XM183" s="9"/>
      <c r="XN183" s="9"/>
      <c r="XO183" s="9"/>
      <c r="XP183" s="9"/>
      <c r="XQ183" s="9"/>
      <c r="XR183" s="9"/>
      <c r="XS183" s="9"/>
      <c r="XT183" s="9"/>
      <c r="XU183" s="9"/>
      <c r="XV183" s="9"/>
      <c r="XW183" s="9"/>
      <c r="XX183" s="9"/>
      <c r="XY183" s="9"/>
      <c r="XZ183" s="9"/>
      <c r="YA183" s="9"/>
      <c r="YB183" s="9"/>
      <c r="YC183" s="9"/>
      <c r="YD183" s="9"/>
      <c r="YE183" s="9"/>
      <c r="YF183" s="9"/>
      <c r="YG183" s="9"/>
      <c r="YH183" s="9"/>
      <c r="YI183" s="9"/>
      <c r="YJ183" s="9"/>
      <c r="YK183" s="9"/>
      <c r="YL183" s="9"/>
      <c r="YM183" s="9"/>
      <c r="YN183" s="9"/>
      <c r="YO183" s="9"/>
      <c r="YP183" s="9"/>
      <c r="YQ183" s="9"/>
      <c r="YR183" s="9"/>
      <c r="YS183" s="9"/>
      <c r="YT183" s="9"/>
      <c r="YU183" s="9"/>
      <c r="YV183" s="9"/>
      <c r="YW183" s="9"/>
      <c r="YX183" s="9"/>
      <c r="YY183" s="9"/>
      <c r="YZ183" s="9"/>
      <c r="ZA183" s="9"/>
      <c r="ZB183" s="9"/>
      <c r="ZC183" s="9"/>
      <c r="ZD183" s="9"/>
      <c r="ZE183" s="9"/>
      <c r="ZF183" s="9"/>
      <c r="ZG183" s="9"/>
      <c r="ZH183" s="9"/>
      <c r="ZI183" s="9"/>
      <c r="ZJ183" s="9"/>
      <c r="ZK183" s="9"/>
      <c r="ZL183" s="9"/>
      <c r="ZM183" s="9"/>
      <c r="ZN183" s="9"/>
      <c r="ZO183" s="9"/>
      <c r="ZP183" s="9"/>
      <c r="ZQ183" s="9"/>
      <c r="ZR183" s="9"/>
      <c r="ZS183" s="9"/>
      <c r="ZT183" s="9"/>
      <c r="ZU183" s="9"/>
      <c r="ZV183" s="9"/>
      <c r="ZW183" s="9"/>
      <c r="ZX183" s="9"/>
      <c r="ZY183" s="9"/>
      <c r="ZZ183" s="9"/>
      <c r="AAA183" s="9"/>
      <c r="AAB183" s="9"/>
      <c r="AAC183" s="9"/>
      <c r="AAD183" s="9"/>
      <c r="AAE183" s="9"/>
      <c r="AAF183" s="9"/>
      <c r="AAG183" s="9"/>
      <c r="AAH183" s="9"/>
      <c r="AAI183" s="9"/>
      <c r="AAJ183" s="9"/>
      <c r="AAK183" s="9"/>
      <c r="AAL183" s="9"/>
      <c r="AAM183" s="9"/>
      <c r="AAN183" s="9"/>
      <c r="AAO183" s="9"/>
      <c r="AAP183" s="9"/>
      <c r="AAQ183" s="9"/>
      <c r="AAR183" s="9"/>
      <c r="AAS183" s="9"/>
      <c r="AAT183" s="9"/>
      <c r="AAU183" s="9"/>
      <c r="AAV183" s="9"/>
      <c r="AAW183" s="9"/>
      <c r="AAX183" s="9"/>
      <c r="AAY183" s="9"/>
      <c r="AAZ183" s="9"/>
      <c r="ABA183" s="9"/>
      <c r="ABB183" s="9"/>
      <c r="ABC183" s="9"/>
      <c r="ABD183" s="9"/>
      <c r="ABE183" s="9"/>
      <c r="ABF183" s="9"/>
      <c r="ABG183" s="9"/>
      <c r="ABH183" s="9"/>
      <c r="ABI183" s="9"/>
      <c r="ABJ183" s="9"/>
      <c r="ABK183" s="9"/>
      <c r="ABL183" s="9"/>
      <c r="ABM183" s="9"/>
      <c r="ABN183" s="9"/>
      <c r="ABO183" s="9"/>
      <c r="ABP183" s="9"/>
      <c r="ABQ183" s="9"/>
      <c r="ABR183" s="9"/>
      <c r="ABS183" s="9"/>
      <c r="ABT183" s="9"/>
      <c r="ABU183" s="9"/>
      <c r="ABV183" s="9"/>
      <c r="ABW183" s="9"/>
      <c r="ABX183" s="9"/>
      <c r="ABY183" s="9"/>
      <c r="ABZ183" s="9"/>
      <c r="ACA183" s="9"/>
      <c r="ACB183" s="9"/>
      <c r="ACC183" s="9"/>
      <c r="ACD183" s="9"/>
      <c r="ACE183" s="9"/>
      <c r="ACF183" s="9"/>
      <c r="ACG183" s="9"/>
      <c r="ACH183" s="9"/>
      <c r="ACI183" s="9"/>
      <c r="ACJ183" s="9"/>
      <c r="ACK183" s="9"/>
      <c r="ACL183" s="9"/>
      <c r="ACM183" s="9"/>
      <c r="ACN183" s="9"/>
      <c r="ACO183" s="9"/>
      <c r="ACP183" s="9"/>
      <c r="ACQ183" s="9"/>
      <c r="ACR183" s="9"/>
      <c r="ACS183" s="9"/>
      <c r="ACT183" s="9"/>
      <c r="ACU183" s="9"/>
      <c r="ACV183" s="9"/>
      <c r="ACW183" s="9"/>
      <c r="ACX183" s="9"/>
      <c r="ACY183" s="9"/>
      <c r="ACZ183" s="9"/>
      <c r="ADA183" s="9"/>
      <c r="ADB183" s="9"/>
      <c r="ADC183" s="9"/>
      <c r="ADD183" s="9"/>
      <c r="ADE183" s="9"/>
      <c r="ADF183" s="9"/>
      <c r="ADG183" s="9"/>
      <c r="ADH183" s="9"/>
      <c r="ADI183" s="9"/>
      <c r="ADJ183" s="9"/>
      <c r="ADK183" s="9"/>
      <c r="ADL183" s="9"/>
      <c r="ADM183" s="9"/>
      <c r="ADN183" s="9"/>
      <c r="ADO183" s="9"/>
      <c r="ADP183" s="9"/>
      <c r="ADQ183" s="9"/>
      <c r="ADR183" s="9"/>
      <c r="ADS183" s="9"/>
      <c r="ADT183" s="9"/>
      <c r="ADU183" s="9"/>
      <c r="ADV183" s="9"/>
    </row>
    <row r="184" spans="1:802 16383:16383" s="10" customFormat="1" ht="24.75" customHeight="1">
      <c r="A184" s="9"/>
      <c r="B184" s="19" t="s">
        <v>84</v>
      </c>
      <c r="C184" s="55">
        <v>0</v>
      </c>
      <c r="D184" s="68">
        <v>0</v>
      </c>
      <c r="E184" s="62">
        <v>0</v>
      </c>
      <c r="F184" s="55">
        <v>0</v>
      </c>
      <c r="G184" s="68">
        <v>0</v>
      </c>
      <c r="H184" s="62">
        <v>0</v>
      </c>
      <c r="I184" s="55">
        <v>0</v>
      </c>
      <c r="J184" s="68">
        <v>0</v>
      </c>
      <c r="K184" s="62">
        <v>0</v>
      </c>
      <c r="L184" s="55">
        <v>0</v>
      </c>
      <c r="M184" s="68">
        <v>0</v>
      </c>
      <c r="N184" s="62">
        <v>0</v>
      </c>
      <c r="O184" s="55">
        <v>0</v>
      </c>
      <c r="P184" s="68">
        <v>0</v>
      </c>
      <c r="Q184" s="62">
        <v>0</v>
      </c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  <c r="IQ184" s="9"/>
      <c r="IR184" s="9"/>
      <c r="IS184" s="9"/>
      <c r="IT184" s="9"/>
      <c r="IU184" s="9"/>
      <c r="IV184" s="9"/>
      <c r="IW184" s="9"/>
      <c r="IX184" s="9"/>
      <c r="IY184" s="9"/>
      <c r="IZ184" s="9"/>
      <c r="JA184" s="9"/>
      <c r="JB184" s="9"/>
      <c r="JC184" s="9"/>
      <c r="JD184" s="9"/>
      <c r="JE184" s="9"/>
      <c r="JF184" s="9"/>
      <c r="JG184" s="9"/>
      <c r="JH184" s="9"/>
      <c r="JI184" s="9"/>
      <c r="JJ184" s="9"/>
      <c r="JK184" s="9"/>
      <c r="JL184" s="9"/>
      <c r="JM184" s="9"/>
      <c r="JN184" s="9"/>
      <c r="JO184" s="9"/>
      <c r="JP184" s="9"/>
      <c r="JQ184" s="9"/>
      <c r="JR184" s="9"/>
      <c r="JS184" s="9"/>
      <c r="JT184" s="9"/>
      <c r="JU184" s="9"/>
      <c r="JV184" s="9"/>
      <c r="JW184" s="9"/>
      <c r="JX184" s="9"/>
      <c r="JY184" s="9"/>
      <c r="JZ184" s="9"/>
      <c r="KA184" s="9"/>
      <c r="KB184" s="9"/>
      <c r="KC184" s="9"/>
      <c r="KD184" s="9"/>
      <c r="KE184" s="9"/>
      <c r="KF184" s="9"/>
      <c r="KG184" s="9"/>
      <c r="KH184" s="9"/>
      <c r="KI184" s="9"/>
      <c r="KJ184" s="9"/>
      <c r="KK184" s="9"/>
      <c r="KL184" s="9"/>
      <c r="KM184" s="9"/>
      <c r="KN184" s="9"/>
      <c r="KO184" s="9"/>
      <c r="KP184" s="9"/>
      <c r="KQ184" s="9"/>
      <c r="KR184" s="9"/>
      <c r="KS184" s="9"/>
      <c r="KT184" s="9"/>
      <c r="KU184" s="9"/>
      <c r="KV184" s="9"/>
      <c r="KW184" s="9"/>
      <c r="KX184" s="9"/>
      <c r="KY184" s="9"/>
      <c r="KZ184" s="9"/>
      <c r="LA184" s="9"/>
      <c r="LB184" s="9"/>
      <c r="LC184" s="9"/>
      <c r="LD184" s="9"/>
      <c r="LE184" s="9"/>
      <c r="LF184" s="9"/>
      <c r="LG184" s="9"/>
      <c r="LH184" s="9"/>
      <c r="LI184" s="9"/>
      <c r="LJ184" s="9"/>
      <c r="LK184" s="9"/>
      <c r="LL184" s="9"/>
      <c r="LM184" s="9"/>
      <c r="LN184" s="9"/>
      <c r="LO184" s="9"/>
      <c r="LP184" s="9"/>
      <c r="LQ184" s="9"/>
      <c r="LR184" s="9"/>
      <c r="LS184" s="9"/>
      <c r="LT184" s="9"/>
      <c r="LU184" s="9"/>
      <c r="LV184" s="9"/>
      <c r="LW184" s="9"/>
      <c r="LX184" s="9"/>
      <c r="LY184" s="9"/>
      <c r="LZ184" s="9"/>
      <c r="MA184" s="9"/>
      <c r="MB184" s="9"/>
      <c r="MC184" s="9"/>
      <c r="MD184" s="9"/>
      <c r="ME184" s="9"/>
      <c r="MF184" s="9"/>
      <c r="MG184" s="9"/>
      <c r="MH184" s="9"/>
      <c r="MI184" s="9"/>
      <c r="MJ184" s="9"/>
      <c r="MK184" s="9"/>
      <c r="ML184" s="9"/>
      <c r="MM184" s="9"/>
      <c r="MN184" s="9"/>
      <c r="MO184" s="9"/>
      <c r="MP184" s="9"/>
      <c r="MQ184" s="9"/>
      <c r="MR184" s="9"/>
      <c r="MS184" s="9"/>
      <c r="MT184" s="9"/>
      <c r="MU184" s="9"/>
      <c r="MV184" s="9"/>
      <c r="MW184" s="9"/>
      <c r="MX184" s="9"/>
      <c r="MY184" s="9"/>
      <c r="MZ184" s="9"/>
      <c r="NA184" s="9"/>
      <c r="NB184" s="9"/>
      <c r="NC184" s="9"/>
      <c r="ND184" s="9"/>
      <c r="NE184" s="9"/>
      <c r="NF184" s="9"/>
      <c r="NG184" s="9"/>
      <c r="NH184" s="9"/>
      <c r="NI184" s="9"/>
      <c r="NJ184" s="9"/>
      <c r="NK184" s="9"/>
      <c r="NL184" s="9"/>
      <c r="NM184" s="9"/>
      <c r="NN184" s="9"/>
      <c r="NO184" s="9"/>
      <c r="NP184" s="9"/>
      <c r="NQ184" s="9"/>
      <c r="NR184" s="9"/>
      <c r="NS184" s="9"/>
      <c r="NT184" s="9"/>
      <c r="NU184" s="9"/>
      <c r="NV184" s="9"/>
      <c r="NW184" s="9"/>
      <c r="NX184" s="9"/>
      <c r="NY184" s="9"/>
      <c r="NZ184" s="9"/>
      <c r="OA184" s="9"/>
      <c r="OB184" s="9"/>
      <c r="OC184" s="9"/>
      <c r="OD184" s="9"/>
      <c r="OE184" s="9"/>
      <c r="OF184" s="9"/>
      <c r="OG184" s="9"/>
      <c r="OH184" s="9"/>
      <c r="OI184" s="9"/>
      <c r="OJ184" s="9"/>
      <c r="OK184" s="9"/>
      <c r="OL184" s="9"/>
      <c r="OM184" s="9"/>
      <c r="ON184" s="9"/>
      <c r="OO184" s="9"/>
      <c r="OP184" s="9"/>
      <c r="OQ184" s="9"/>
      <c r="OR184" s="9"/>
      <c r="OS184" s="9"/>
      <c r="OT184" s="9"/>
      <c r="OU184" s="9"/>
      <c r="OV184" s="9"/>
      <c r="OW184" s="9"/>
      <c r="OX184" s="9"/>
      <c r="OY184" s="9"/>
      <c r="OZ184" s="9"/>
      <c r="PA184" s="9"/>
      <c r="PB184" s="9"/>
      <c r="PC184" s="9"/>
      <c r="PD184" s="9"/>
      <c r="PE184" s="9"/>
      <c r="PF184" s="9"/>
      <c r="PG184" s="9"/>
      <c r="PH184" s="9"/>
      <c r="PI184" s="9"/>
      <c r="PJ184" s="9"/>
      <c r="PK184" s="9"/>
      <c r="PL184" s="9"/>
      <c r="PM184" s="9"/>
      <c r="PN184" s="9"/>
      <c r="PO184" s="9"/>
      <c r="PP184" s="9"/>
      <c r="PQ184" s="9"/>
      <c r="PR184" s="9"/>
      <c r="PS184" s="9"/>
      <c r="PT184" s="9"/>
      <c r="PU184" s="9"/>
      <c r="PV184" s="9"/>
      <c r="PW184" s="9"/>
      <c r="PX184" s="9"/>
      <c r="PY184" s="9"/>
      <c r="PZ184" s="9"/>
      <c r="QA184" s="9"/>
      <c r="QB184" s="9"/>
      <c r="QC184" s="9"/>
      <c r="QD184" s="9"/>
      <c r="QE184" s="9"/>
      <c r="QF184" s="9"/>
      <c r="QG184" s="9"/>
      <c r="QH184" s="9"/>
      <c r="QI184" s="9"/>
      <c r="QJ184" s="9"/>
      <c r="QK184" s="9"/>
      <c r="QL184" s="9"/>
      <c r="QM184" s="9"/>
      <c r="QN184" s="9"/>
      <c r="QO184" s="9"/>
      <c r="QP184" s="9"/>
      <c r="QQ184" s="9"/>
      <c r="QR184" s="9"/>
      <c r="QS184" s="9"/>
      <c r="QT184" s="9"/>
      <c r="QU184" s="9"/>
      <c r="QV184" s="9"/>
      <c r="QW184" s="9"/>
      <c r="QX184" s="9"/>
      <c r="QY184" s="9"/>
      <c r="QZ184" s="9"/>
      <c r="RA184" s="9"/>
      <c r="RB184" s="9"/>
      <c r="RC184" s="9"/>
      <c r="RD184" s="9"/>
      <c r="RE184" s="9"/>
      <c r="RF184" s="9"/>
      <c r="RG184" s="9"/>
      <c r="RH184" s="9"/>
      <c r="RI184" s="9"/>
      <c r="RJ184" s="9"/>
      <c r="RK184" s="9"/>
      <c r="RL184" s="9"/>
      <c r="RM184" s="9"/>
      <c r="RN184" s="9"/>
      <c r="RO184" s="9"/>
      <c r="RP184" s="9"/>
      <c r="RQ184" s="9"/>
      <c r="RR184" s="9"/>
      <c r="RS184" s="9"/>
      <c r="RT184" s="9"/>
      <c r="RU184" s="9"/>
      <c r="RV184" s="9"/>
      <c r="RW184" s="9"/>
      <c r="RX184" s="9"/>
      <c r="RY184" s="9"/>
      <c r="RZ184" s="9"/>
      <c r="SA184" s="9"/>
      <c r="SB184" s="9"/>
      <c r="SC184" s="9"/>
      <c r="SD184" s="9"/>
      <c r="SE184" s="9"/>
      <c r="SF184" s="9"/>
      <c r="SG184" s="9"/>
      <c r="SH184" s="9"/>
      <c r="SI184" s="9"/>
      <c r="SJ184" s="9"/>
      <c r="SK184" s="9"/>
      <c r="SL184" s="9"/>
      <c r="SM184" s="9"/>
      <c r="SN184" s="9"/>
      <c r="SO184" s="9"/>
      <c r="SP184" s="9"/>
      <c r="SQ184" s="9"/>
      <c r="SR184" s="9"/>
      <c r="SS184" s="9"/>
      <c r="ST184" s="9"/>
      <c r="SU184" s="9"/>
      <c r="SV184" s="9"/>
      <c r="SW184" s="9"/>
      <c r="SX184" s="9"/>
      <c r="SY184" s="9"/>
      <c r="SZ184" s="9"/>
      <c r="TA184" s="9"/>
      <c r="TB184" s="9"/>
      <c r="TC184" s="9"/>
      <c r="TD184" s="9"/>
      <c r="TE184" s="9"/>
      <c r="TF184" s="9"/>
      <c r="TG184" s="9"/>
      <c r="TH184" s="9"/>
      <c r="TI184" s="9"/>
      <c r="TJ184" s="9"/>
      <c r="TK184" s="9"/>
      <c r="TL184" s="9"/>
      <c r="TM184" s="9"/>
      <c r="TN184" s="9"/>
      <c r="TO184" s="9"/>
      <c r="TP184" s="9"/>
      <c r="TQ184" s="9"/>
      <c r="TR184" s="9"/>
      <c r="TS184" s="9"/>
      <c r="TT184" s="9"/>
      <c r="TU184" s="9"/>
      <c r="TV184" s="9"/>
      <c r="TW184" s="9"/>
      <c r="TX184" s="9"/>
      <c r="TY184" s="9"/>
      <c r="TZ184" s="9"/>
      <c r="UA184" s="9"/>
      <c r="UB184" s="9"/>
      <c r="UC184" s="9"/>
      <c r="UD184" s="9"/>
      <c r="UE184" s="9"/>
      <c r="UF184" s="9"/>
      <c r="UG184" s="9"/>
      <c r="UH184" s="9"/>
      <c r="UI184" s="9"/>
      <c r="UJ184" s="9"/>
      <c r="UK184" s="9"/>
      <c r="UL184" s="9"/>
      <c r="UM184" s="9"/>
      <c r="UN184" s="9"/>
      <c r="UO184" s="9"/>
      <c r="UP184" s="9"/>
      <c r="UQ184" s="9"/>
      <c r="UR184" s="9"/>
      <c r="US184" s="9"/>
      <c r="UT184" s="9"/>
      <c r="UU184" s="9"/>
      <c r="UV184" s="9"/>
      <c r="UW184" s="9"/>
      <c r="UX184" s="9"/>
      <c r="UY184" s="9"/>
      <c r="UZ184" s="9"/>
      <c r="VA184" s="9"/>
      <c r="VB184" s="9"/>
      <c r="VC184" s="9"/>
      <c r="VD184" s="9"/>
      <c r="VE184" s="9"/>
      <c r="VF184" s="9"/>
      <c r="VG184" s="9"/>
      <c r="VH184" s="9"/>
      <c r="VI184" s="9"/>
      <c r="VJ184" s="9"/>
      <c r="VK184" s="9"/>
      <c r="VL184" s="9"/>
      <c r="VM184" s="9"/>
      <c r="VN184" s="9"/>
      <c r="VO184" s="9"/>
      <c r="VP184" s="9"/>
      <c r="VQ184" s="9"/>
      <c r="VR184" s="9"/>
      <c r="VS184" s="9"/>
      <c r="VT184" s="9"/>
      <c r="VU184" s="9"/>
      <c r="VV184" s="9"/>
      <c r="VW184" s="9"/>
      <c r="VX184" s="9"/>
      <c r="VY184" s="9"/>
      <c r="VZ184" s="9"/>
      <c r="WA184" s="9"/>
      <c r="WB184" s="9"/>
      <c r="WC184" s="9"/>
      <c r="WD184" s="9"/>
      <c r="WE184" s="9"/>
      <c r="WF184" s="9"/>
      <c r="WG184" s="9"/>
      <c r="WH184" s="9"/>
      <c r="WI184" s="9"/>
      <c r="WJ184" s="9"/>
      <c r="WK184" s="9"/>
      <c r="WL184" s="9"/>
      <c r="WM184" s="9"/>
      <c r="WN184" s="9"/>
      <c r="WO184" s="9"/>
      <c r="WP184" s="9"/>
      <c r="WQ184" s="9"/>
      <c r="WR184" s="9"/>
      <c r="WS184" s="9"/>
      <c r="WT184" s="9"/>
      <c r="WU184" s="9"/>
      <c r="WV184" s="9"/>
      <c r="WW184" s="9"/>
      <c r="WX184" s="9"/>
      <c r="WY184" s="9"/>
      <c r="WZ184" s="9"/>
      <c r="XA184" s="9"/>
      <c r="XB184" s="9"/>
      <c r="XC184" s="9"/>
      <c r="XD184" s="9"/>
      <c r="XE184" s="9"/>
      <c r="XF184" s="9"/>
      <c r="XG184" s="9"/>
      <c r="XH184" s="9"/>
      <c r="XI184" s="9"/>
      <c r="XJ184" s="9"/>
      <c r="XK184" s="9"/>
      <c r="XL184" s="9"/>
      <c r="XM184" s="9"/>
      <c r="XN184" s="9"/>
      <c r="XO184" s="9"/>
      <c r="XP184" s="9"/>
      <c r="XQ184" s="9"/>
      <c r="XR184" s="9"/>
      <c r="XS184" s="9"/>
      <c r="XT184" s="9"/>
      <c r="XU184" s="9"/>
      <c r="XV184" s="9"/>
      <c r="XW184" s="9"/>
      <c r="XX184" s="9"/>
      <c r="XY184" s="9"/>
      <c r="XZ184" s="9"/>
      <c r="YA184" s="9"/>
      <c r="YB184" s="9"/>
      <c r="YC184" s="9"/>
      <c r="YD184" s="9"/>
      <c r="YE184" s="9"/>
      <c r="YF184" s="9"/>
      <c r="YG184" s="9"/>
      <c r="YH184" s="9"/>
      <c r="YI184" s="9"/>
      <c r="YJ184" s="9"/>
      <c r="YK184" s="9"/>
      <c r="YL184" s="9"/>
      <c r="YM184" s="9"/>
      <c r="YN184" s="9"/>
      <c r="YO184" s="9"/>
      <c r="YP184" s="9"/>
      <c r="YQ184" s="9"/>
      <c r="YR184" s="9"/>
      <c r="YS184" s="9"/>
      <c r="YT184" s="9"/>
      <c r="YU184" s="9"/>
      <c r="YV184" s="9"/>
      <c r="YW184" s="9"/>
      <c r="YX184" s="9"/>
      <c r="YY184" s="9"/>
      <c r="YZ184" s="9"/>
      <c r="ZA184" s="9"/>
      <c r="ZB184" s="9"/>
      <c r="ZC184" s="9"/>
      <c r="ZD184" s="9"/>
      <c r="ZE184" s="9"/>
      <c r="ZF184" s="9"/>
      <c r="ZG184" s="9"/>
      <c r="ZH184" s="9"/>
      <c r="ZI184" s="9"/>
      <c r="ZJ184" s="9"/>
      <c r="ZK184" s="9"/>
      <c r="ZL184" s="9"/>
      <c r="ZM184" s="9"/>
      <c r="ZN184" s="9"/>
      <c r="ZO184" s="9"/>
      <c r="ZP184" s="9"/>
      <c r="ZQ184" s="9"/>
      <c r="ZR184" s="9"/>
      <c r="ZS184" s="9"/>
      <c r="ZT184" s="9"/>
      <c r="ZU184" s="9"/>
      <c r="ZV184" s="9"/>
      <c r="ZW184" s="9"/>
      <c r="ZX184" s="9"/>
      <c r="ZY184" s="9"/>
      <c r="ZZ184" s="9"/>
      <c r="AAA184" s="9"/>
      <c r="AAB184" s="9"/>
      <c r="AAC184" s="9"/>
      <c r="AAD184" s="9"/>
      <c r="AAE184" s="9"/>
      <c r="AAF184" s="9"/>
      <c r="AAG184" s="9"/>
      <c r="AAH184" s="9"/>
      <c r="AAI184" s="9"/>
      <c r="AAJ184" s="9"/>
      <c r="AAK184" s="9"/>
      <c r="AAL184" s="9"/>
      <c r="AAM184" s="9"/>
      <c r="AAN184" s="9"/>
      <c r="AAO184" s="9"/>
      <c r="AAP184" s="9"/>
      <c r="AAQ184" s="9"/>
      <c r="AAR184" s="9"/>
      <c r="AAS184" s="9"/>
      <c r="AAT184" s="9"/>
      <c r="AAU184" s="9"/>
      <c r="AAV184" s="9"/>
      <c r="AAW184" s="9"/>
      <c r="AAX184" s="9"/>
      <c r="AAY184" s="9"/>
      <c r="AAZ184" s="9"/>
      <c r="ABA184" s="9"/>
      <c r="ABB184" s="9"/>
      <c r="ABC184" s="9"/>
      <c r="ABD184" s="9"/>
      <c r="ABE184" s="9"/>
      <c r="ABF184" s="9"/>
      <c r="ABG184" s="9"/>
      <c r="ABH184" s="9"/>
      <c r="ABI184" s="9"/>
      <c r="ABJ184" s="9"/>
      <c r="ABK184" s="9"/>
      <c r="ABL184" s="9"/>
      <c r="ABM184" s="9"/>
      <c r="ABN184" s="9"/>
      <c r="ABO184" s="9"/>
      <c r="ABP184" s="9"/>
      <c r="ABQ184" s="9"/>
      <c r="ABR184" s="9"/>
      <c r="ABS184" s="9"/>
      <c r="ABT184" s="9"/>
      <c r="ABU184" s="9"/>
      <c r="ABV184" s="9"/>
      <c r="ABW184" s="9"/>
      <c r="ABX184" s="9"/>
      <c r="ABY184" s="9"/>
      <c r="ABZ184" s="9"/>
      <c r="ACA184" s="9"/>
      <c r="ACB184" s="9"/>
      <c r="ACC184" s="9"/>
      <c r="ACD184" s="9"/>
      <c r="ACE184" s="9"/>
      <c r="ACF184" s="9"/>
      <c r="ACG184" s="9"/>
      <c r="ACH184" s="9"/>
      <c r="ACI184" s="9"/>
      <c r="ACJ184" s="9"/>
      <c r="ACK184" s="9"/>
      <c r="ACL184" s="9"/>
      <c r="ACM184" s="9"/>
      <c r="ACN184" s="9"/>
      <c r="ACO184" s="9"/>
      <c r="ACP184" s="9"/>
      <c r="ACQ184" s="9"/>
      <c r="ACR184" s="9"/>
      <c r="ACS184" s="9"/>
      <c r="ACT184" s="9"/>
      <c r="ACU184" s="9"/>
      <c r="ACV184" s="9"/>
      <c r="ACW184" s="9"/>
      <c r="ACX184" s="9"/>
      <c r="ACY184" s="9"/>
      <c r="ACZ184" s="9"/>
      <c r="ADA184" s="9"/>
      <c r="ADB184" s="9"/>
      <c r="ADC184" s="9"/>
      <c r="ADD184" s="9"/>
      <c r="ADE184" s="9"/>
      <c r="ADF184" s="9"/>
      <c r="ADG184" s="9"/>
      <c r="ADH184" s="9"/>
      <c r="ADI184" s="9"/>
      <c r="ADJ184" s="9"/>
      <c r="ADK184" s="9"/>
      <c r="ADL184" s="9"/>
      <c r="ADM184" s="9"/>
      <c r="ADN184" s="9"/>
      <c r="ADO184" s="9"/>
      <c r="ADP184" s="9"/>
      <c r="ADQ184" s="9"/>
      <c r="ADR184" s="9"/>
      <c r="ADS184" s="9"/>
      <c r="ADT184" s="9"/>
      <c r="ADU184" s="9"/>
      <c r="ADV184" s="9"/>
    </row>
    <row r="185" spans="1:802 16383:16383" s="10" customFormat="1" ht="15">
      <c r="A185" s="9"/>
      <c r="B185" s="31"/>
      <c r="C185" s="28"/>
      <c r="D185" s="162"/>
      <c r="E185" s="163"/>
      <c r="F185" s="28"/>
      <c r="G185" s="162"/>
      <c r="H185" s="163"/>
      <c r="I185" s="28"/>
      <c r="J185" s="162"/>
      <c r="K185" s="163"/>
      <c r="L185" s="199"/>
      <c r="M185" s="200"/>
      <c r="N185" s="201"/>
      <c r="O185" s="199"/>
      <c r="P185" s="200"/>
      <c r="Q185" s="201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  <c r="IU185" s="9"/>
      <c r="IV185" s="9"/>
      <c r="IW185" s="9"/>
      <c r="IX185" s="9"/>
      <c r="IY185" s="9"/>
      <c r="IZ185" s="9"/>
      <c r="JA185" s="9"/>
      <c r="JB185" s="9"/>
      <c r="JC185" s="9"/>
      <c r="JD185" s="9"/>
      <c r="JE185" s="9"/>
      <c r="JF185" s="9"/>
      <c r="JG185" s="9"/>
      <c r="JH185" s="9"/>
      <c r="JI185" s="9"/>
      <c r="JJ185" s="9"/>
      <c r="JK185" s="9"/>
      <c r="JL185" s="9"/>
      <c r="JM185" s="9"/>
      <c r="JN185" s="9"/>
      <c r="JO185" s="9"/>
      <c r="JP185" s="9"/>
      <c r="JQ185" s="9"/>
      <c r="JR185" s="9"/>
      <c r="JS185" s="9"/>
      <c r="JT185" s="9"/>
      <c r="JU185" s="9"/>
      <c r="JV185" s="9"/>
      <c r="JW185" s="9"/>
      <c r="JX185" s="9"/>
      <c r="JY185" s="9"/>
      <c r="JZ185" s="9"/>
      <c r="KA185" s="9"/>
      <c r="KB185" s="9"/>
      <c r="KC185" s="9"/>
      <c r="KD185" s="9"/>
      <c r="KE185" s="9"/>
      <c r="KF185" s="9"/>
      <c r="KG185" s="9"/>
      <c r="KH185" s="9"/>
      <c r="KI185" s="9"/>
      <c r="KJ185" s="9"/>
      <c r="KK185" s="9"/>
      <c r="KL185" s="9"/>
      <c r="KM185" s="9"/>
      <c r="KN185" s="9"/>
      <c r="KO185" s="9"/>
      <c r="KP185" s="9"/>
      <c r="KQ185" s="9"/>
      <c r="KR185" s="9"/>
      <c r="KS185" s="9"/>
      <c r="KT185" s="9"/>
      <c r="KU185" s="9"/>
      <c r="KV185" s="9"/>
      <c r="KW185" s="9"/>
      <c r="KX185" s="9"/>
      <c r="KY185" s="9"/>
      <c r="KZ185" s="9"/>
      <c r="LA185" s="9"/>
      <c r="LB185" s="9"/>
      <c r="LC185" s="9"/>
      <c r="LD185" s="9"/>
      <c r="LE185" s="9"/>
      <c r="LF185" s="9"/>
      <c r="LG185" s="9"/>
      <c r="LH185" s="9"/>
      <c r="LI185" s="9"/>
      <c r="LJ185" s="9"/>
      <c r="LK185" s="9"/>
      <c r="LL185" s="9"/>
      <c r="LM185" s="9"/>
      <c r="LN185" s="9"/>
      <c r="LO185" s="9"/>
      <c r="LP185" s="9"/>
      <c r="LQ185" s="9"/>
      <c r="LR185" s="9"/>
      <c r="LS185" s="9"/>
      <c r="LT185" s="9"/>
      <c r="LU185" s="9"/>
      <c r="LV185" s="9"/>
      <c r="LW185" s="9"/>
      <c r="LX185" s="9"/>
      <c r="LY185" s="9"/>
      <c r="LZ185" s="9"/>
      <c r="MA185" s="9"/>
      <c r="MB185" s="9"/>
      <c r="MC185" s="9"/>
      <c r="MD185" s="9"/>
      <c r="ME185" s="9"/>
      <c r="MF185" s="9"/>
      <c r="MG185" s="9"/>
      <c r="MH185" s="9"/>
      <c r="MI185" s="9"/>
      <c r="MJ185" s="9"/>
      <c r="MK185" s="9"/>
      <c r="ML185" s="9"/>
      <c r="MM185" s="9"/>
      <c r="MN185" s="9"/>
      <c r="MO185" s="9"/>
      <c r="MP185" s="9"/>
      <c r="MQ185" s="9"/>
      <c r="MR185" s="9"/>
      <c r="MS185" s="9"/>
      <c r="MT185" s="9"/>
      <c r="MU185" s="9"/>
      <c r="MV185" s="9"/>
      <c r="MW185" s="9"/>
      <c r="MX185" s="9"/>
      <c r="MY185" s="9"/>
      <c r="MZ185" s="9"/>
      <c r="NA185" s="9"/>
      <c r="NB185" s="9"/>
      <c r="NC185" s="9"/>
      <c r="ND185" s="9"/>
      <c r="NE185" s="9"/>
      <c r="NF185" s="9"/>
      <c r="NG185" s="9"/>
      <c r="NH185" s="9"/>
      <c r="NI185" s="9"/>
      <c r="NJ185" s="9"/>
      <c r="NK185" s="9"/>
      <c r="NL185" s="9"/>
      <c r="NM185" s="9"/>
      <c r="NN185" s="9"/>
      <c r="NO185" s="9"/>
      <c r="NP185" s="9"/>
      <c r="NQ185" s="9"/>
      <c r="NR185" s="9"/>
      <c r="NS185" s="9"/>
      <c r="NT185" s="9"/>
      <c r="NU185" s="9"/>
      <c r="NV185" s="9"/>
      <c r="NW185" s="9"/>
      <c r="NX185" s="9"/>
      <c r="NY185" s="9"/>
      <c r="NZ185" s="9"/>
      <c r="OA185" s="9"/>
      <c r="OB185" s="9"/>
      <c r="OC185" s="9"/>
      <c r="OD185" s="9"/>
      <c r="OE185" s="9"/>
      <c r="OF185" s="9"/>
      <c r="OG185" s="9"/>
      <c r="OH185" s="9"/>
      <c r="OI185" s="9"/>
      <c r="OJ185" s="9"/>
      <c r="OK185" s="9"/>
      <c r="OL185" s="9"/>
      <c r="OM185" s="9"/>
      <c r="ON185" s="9"/>
      <c r="OO185" s="9"/>
      <c r="OP185" s="9"/>
      <c r="OQ185" s="9"/>
      <c r="OR185" s="9"/>
      <c r="OS185" s="9"/>
      <c r="OT185" s="9"/>
      <c r="OU185" s="9"/>
      <c r="OV185" s="9"/>
      <c r="OW185" s="9"/>
      <c r="OX185" s="9"/>
      <c r="OY185" s="9"/>
      <c r="OZ185" s="9"/>
      <c r="PA185" s="9"/>
      <c r="PB185" s="9"/>
      <c r="PC185" s="9"/>
      <c r="PD185" s="9"/>
      <c r="PE185" s="9"/>
      <c r="PF185" s="9"/>
      <c r="PG185" s="9"/>
      <c r="PH185" s="9"/>
      <c r="PI185" s="9"/>
      <c r="PJ185" s="9"/>
      <c r="PK185" s="9"/>
      <c r="PL185" s="9"/>
      <c r="PM185" s="9"/>
      <c r="PN185" s="9"/>
      <c r="PO185" s="9"/>
      <c r="PP185" s="9"/>
      <c r="PQ185" s="9"/>
      <c r="PR185" s="9"/>
      <c r="PS185" s="9"/>
      <c r="PT185" s="9"/>
      <c r="PU185" s="9"/>
      <c r="PV185" s="9"/>
      <c r="PW185" s="9"/>
      <c r="PX185" s="9"/>
      <c r="PY185" s="9"/>
      <c r="PZ185" s="9"/>
      <c r="QA185" s="9"/>
      <c r="QB185" s="9"/>
      <c r="QC185" s="9"/>
      <c r="QD185" s="9"/>
      <c r="QE185" s="9"/>
      <c r="QF185" s="9"/>
      <c r="QG185" s="9"/>
      <c r="QH185" s="9"/>
      <c r="QI185" s="9"/>
      <c r="QJ185" s="9"/>
      <c r="QK185" s="9"/>
      <c r="QL185" s="9"/>
      <c r="QM185" s="9"/>
      <c r="QN185" s="9"/>
      <c r="QO185" s="9"/>
      <c r="QP185" s="9"/>
      <c r="QQ185" s="9"/>
      <c r="QR185" s="9"/>
      <c r="QS185" s="9"/>
      <c r="QT185" s="9"/>
      <c r="QU185" s="9"/>
      <c r="QV185" s="9"/>
      <c r="QW185" s="9"/>
      <c r="QX185" s="9"/>
      <c r="QY185" s="9"/>
      <c r="QZ185" s="9"/>
      <c r="RA185" s="9"/>
      <c r="RB185" s="9"/>
      <c r="RC185" s="9"/>
      <c r="RD185" s="9"/>
      <c r="RE185" s="9"/>
      <c r="RF185" s="9"/>
      <c r="RG185" s="9"/>
      <c r="RH185" s="9"/>
      <c r="RI185" s="9"/>
      <c r="RJ185" s="9"/>
      <c r="RK185" s="9"/>
      <c r="RL185" s="9"/>
      <c r="RM185" s="9"/>
      <c r="RN185" s="9"/>
      <c r="RO185" s="9"/>
      <c r="RP185" s="9"/>
      <c r="RQ185" s="9"/>
      <c r="RR185" s="9"/>
      <c r="RS185" s="9"/>
      <c r="RT185" s="9"/>
      <c r="RU185" s="9"/>
      <c r="RV185" s="9"/>
      <c r="RW185" s="9"/>
      <c r="RX185" s="9"/>
      <c r="RY185" s="9"/>
      <c r="RZ185" s="9"/>
      <c r="SA185" s="9"/>
      <c r="SB185" s="9"/>
      <c r="SC185" s="9"/>
      <c r="SD185" s="9"/>
      <c r="SE185" s="9"/>
      <c r="SF185" s="9"/>
      <c r="SG185" s="9"/>
      <c r="SH185" s="9"/>
      <c r="SI185" s="9"/>
      <c r="SJ185" s="9"/>
      <c r="SK185" s="9"/>
      <c r="SL185" s="9"/>
      <c r="SM185" s="9"/>
      <c r="SN185" s="9"/>
      <c r="SO185" s="9"/>
      <c r="SP185" s="9"/>
      <c r="SQ185" s="9"/>
      <c r="SR185" s="9"/>
      <c r="SS185" s="9"/>
      <c r="ST185" s="9"/>
      <c r="SU185" s="9"/>
      <c r="SV185" s="9"/>
      <c r="SW185" s="9"/>
      <c r="SX185" s="9"/>
      <c r="SY185" s="9"/>
      <c r="SZ185" s="9"/>
      <c r="TA185" s="9"/>
      <c r="TB185" s="9"/>
      <c r="TC185" s="9"/>
      <c r="TD185" s="9"/>
      <c r="TE185" s="9"/>
      <c r="TF185" s="9"/>
      <c r="TG185" s="9"/>
      <c r="TH185" s="9"/>
      <c r="TI185" s="9"/>
      <c r="TJ185" s="9"/>
      <c r="TK185" s="9"/>
      <c r="TL185" s="9"/>
      <c r="TM185" s="9"/>
      <c r="TN185" s="9"/>
      <c r="TO185" s="9"/>
      <c r="TP185" s="9"/>
      <c r="TQ185" s="9"/>
      <c r="TR185" s="9"/>
      <c r="TS185" s="9"/>
      <c r="TT185" s="9"/>
      <c r="TU185" s="9"/>
      <c r="TV185" s="9"/>
      <c r="TW185" s="9"/>
      <c r="TX185" s="9"/>
      <c r="TY185" s="9"/>
      <c r="TZ185" s="9"/>
      <c r="UA185" s="9"/>
      <c r="UB185" s="9"/>
      <c r="UC185" s="9"/>
      <c r="UD185" s="9"/>
      <c r="UE185" s="9"/>
      <c r="UF185" s="9"/>
      <c r="UG185" s="9"/>
      <c r="UH185" s="9"/>
      <c r="UI185" s="9"/>
      <c r="UJ185" s="9"/>
      <c r="UK185" s="9"/>
      <c r="UL185" s="9"/>
      <c r="UM185" s="9"/>
      <c r="UN185" s="9"/>
      <c r="UO185" s="9"/>
      <c r="UP185" s="9"/>
      <c r="UQ185" s="9"/>
      <c r="UR185" s="9"/>
      <c r="US185" s="9"/>
      <c r="UT185" s="9"/>
      <c r="UU185" s="9"/>
      <c r="UV185" s="9"/>
      <c r="UW185" s="9"/>
      <c r="UX185" s="9"/>
      <c r="UY185" s="9"/>
      <c r="UZ185" s="9"/>
      <c r="VA185" s="9"/>
      <c r="VB185" s="9"/>
      <c r="VC185" s="9"/>
      <c r="VD185" s="9"/>
      <c r="VE185" s="9"/>
      <c r="VF185" s="9"/>
      <c r="VG185" s="9"/>
      <c r="VH185" s="9"/>
      <c r="VI185" s="9"/>
      <c r="VJ185" s="9"/>
      <c r="VK185" s="9"/>
      <c r="VL185" s="9"/>
      <c r="VM185" s="9"/>
      <c r="VN185" s="9"/>
      <c r="VO185" s="9"/>
      <c r="VP185" s="9"/>
      <c r="VQ185" s="9"/>
      <c r="VR185" s="9"/>
      <c r="VS185" s="9"/>
      <c r="VT185" s="9"/>
      <c r="VU185" s="9"/>
      <c r="VV185" s="9"/>
      <c r="VW185" s="9"/>
      <c r="VX185" s="9"/>
      <c r="VY185" s="9"/>
      <c r="VZ185" s="9"/>
      <c r="WA185" s="9"/>
      <c r="WB185" s="9"/>
      <c r="WC185" s="9"/>
      <c r="WD185" s="9"/>
      <c r="WE185" s="9"/>
      <c r="WF185" s="9"/>
      <c r="WG185" s="9"/>
      <c r="WH185" s="9"/>
      <c r="WI185" s="9"/>
      <c r="WJ185" s="9"/>
      <c r="WK185" s="9"/>
      <c r="WL185" s="9"/>
      <c r="WM185" s="9"/>
      <c r="WN185" s="9"/>
      <c r="WO185" s="9"/>
      <c r="WP185" s="9"/>
      <c r="WQ185" s="9"/>
      <c r="WR185" s="9"/>
      <c r="WS185" s="9"/>
      <c r="WT185" s="9"/>
      <c r="WU185" s="9"/>
      <c r="WV185" s="9"/>
      <c r="WW185" s="9"/>
      <c r="WX185" s="9"/>
      <c r="WY185" s="9"/>
      <c r="WZ185" s="9"/>
      <c r="XA185" s="9"/>
      <c r="XB185" s="9"/>
      <c r="XC185" s="9"/>
      <c r="XD185" s="9"/>
      <c r="XE185" s="9"/>
      <c r="XF185" s="9"/>
      <c r="XG185" s="9"/>
      <c r="XH185" s="9"/>
      <c r="XI185" s="9"/>
      <c r="XJ185" s="9"/>
      <c r="XK185" s="9"/>
      <c r="XL185" s="9"/>
      <c r="XM185" s="9"/>
      <c r="XN185" s="9"/>
      <c r="XO185" s="9"/>
      <c r="XP185" s="9"/>
      <c r="XQ185" s="9"/>
      <c r="XR185" s="9"/>
      <c r="XS185" s="9"/>
      <c r="XT185" s="9"/>
      <c r="XU185" s="9"/>
      <c r="XV185" s="9"/>
      <c r="XW185" s="9"/>
      <c r="XX185" s="9"/>
      <c r="XY185" s="9"/>
      <c r="XZ185" s="9"/>
      <c r="YA185" s="9"/>
      <c r="YB185" s="9"/>
      <c r="YC185" s="9"/>
      <c r="YD185" s="9"/>
      <c r="YE185" s="9"/>
      <c r="YF185" s="9"/>
      <c r="YG185" s="9"/>
      <c r="YH185" s="9"/>
      <c r="YI185" s="9"/>
      <c r="YJ185" s="9"/>
      <c r="YK185" s="9"/>
      <c r="YL185" s="9"/>
      <c r="YM185" s="9"/>
      <c r="YN185" s="9"/>
      <c r="YO185" s="9"/>
      <c r="YP185" s="9"/>
      <c r="YQ185" s="9"/>
      <c r="YR185" s="9"/>
      <c r="YS185" s="9"/>
      <c r="YT185" s="9"/>
      <c r="YU185" s="9"/>
      <c r="YV185" s="9"/>
      <c r="YW185" s="9"/>
      <c r="YX185" s="9"/>
      <c r="YY185" s="9"/>
      <c r="YZ185" s="9"/>
      <c r="ZA185" s="9"/>
      <c r="ZB185" s="9"/>
      <c r="ZC185" s="9"/>
      <c r="ZD185" s="9"/>
      <c r="ZE185" s="9"/>
      <c r="ZF185" s="9"/>
      <c r="ZG185" s="9"/>
      <c r="ZH185" s="9"/>
      <c r="ZI185" s="9"/>
      <c r="ZJ185" s="9"/>
      <c r="ZK185" s="9"/>
      <c r="ZL185" s="9"/>
      <c r="ZM185" s="9"/>
      <c r="ZN185" s="9"/>
      <c r="ZO185" s="9"/>
      <c r="ZP185" s="9"/>
      <c r="ZQ185" s="9"/>
      <c r="ZR185" s="9"/>
      <c r="ZS185" s="9"/>
      <c r="ZT185" s="9"/>
      <c r="ZU185" s="9"/>
      <c r="ZV185" s="9"/>
      <c r="ZW185" s="9"/>
      <c r="ZX185" s="9"/>
      <c r="ZY185" s="9"/>
      <c r="ZZ185" s="9"/>
      <c r="AAA185" s="9"/>
      <c r="AAB185" s="9"/>
      <c r="AAC185" s="9"/>
      <c r="AAD185" s="9"/>
      <c r="AAE185" s="9"/>
      <c r="AAF185" s="9"/>
      <c r="AAG185" s="9"/>
      <c r="AAH185" s="9"/>
      <c r="AAI185" s="9"/>
      <c r="AAJ185" s="9"/>
      <c r="AAK185" s="9"/>
      <c r="AAL185" s="9"/>
      <c r="AAM185" s="9"/>
      <c r="AAN185" s="9"/>
      <c r="AAO185" s="9"/>
      <c r="AAP185" s="9"/>
      <c r="AAQ185" s="9"/>
      <c r="AAR185" s="9"/>
      <c r="AAS185" s="9"/>
      <c r="AAT185" s="9"/>
      <c r="AAU185" s="9"/>
      <c r="AAV185" s="9"/>
      <c r="AAW185" s="9"/>
      <c r="AAX185" s="9"/>
      <c r="AAY185" s="9"/>
      <c r="AAZ185" s="9"/>
      <c r="ABA185" s="9"/>
      <c r="ABB185" s="9"/>
      <c r="ABC185" s="9"/>
      <c r="ABD185" s="9"/>
      <c r="ABE185" s="9"/>
      <c r="ABF185" s="9"/>
      <c r="ABG185" s="9"/>
      <c r="ABH185" s="9"/>
      <c r="ABI185" s="9"/>
      <c r="ABJ185" s="9"/>
      <c r="ABK185" s="9"/>
      <c r="ABL185" s="9"/>
      <c r="ABM185" s="9"/>
      <c r="ABN185" s="9"/>
      <c r="ABO185" s="9"/>
      <c r="ABP185" s="9"/>
      <c r="ABQ185" s="9"/>
      <c r="ABR185" s="9"/>
      <c r="ABS185" s="9"/>
      <c r="ABT185" s="9"/>
      <c r="ABU185" s="9"/>
      <c r="ABV185" s="9"/>
      <c r="ABW185" s="9"/>
      <c r="ABX185" s="9"/>
      <c r="ABY185" s="9"/>
      <c r="ABZ185" s="9"/>
      <c r="ACA185" s="9"/>
      <c r="ACB185" s="9"/>
      <c r="ACC185" s="9"/>
      <c r="ACD185" s="9"/>
      <c r="ACE185" s="9"/>
      <c r="ACF185" s="9"/>
      <c r="ACG185" s="9"/>
      <c r="ACH185" s="9"/>
      <c r="ACI185" s="9"/>
      <c r="ACJ185" s="9"/>
      <c r="ACK185" s="9"/>
      <c r="ACL185" s="9"/>
      <c r="ACM185" s="9"/>
      <c r="ACN185" s="9"/>
      <c r="ACO185" s="9"/>
      <c r="ACP185" s="9"/>
      <c r="ACQ185" s="9"/>
      <c r="ACR185" s="9"/>
      <c r="ACS185" s="9"/>
      <c r="ACT185" s="9"/>
      <c r="ACU185" s="9"/>
      <c r="ACV185" s="9"/>
      <c r="ACW185" s="9"/>
      <c r="ACX185" s="9"/>
      <c r="ACY185" s="9"/>
      <c r="ACZ185" s="9"/>
      <c r="ADA185" s="9"/>
      <c r="ADB185" s="9"/>
      <c r="ADC185" s="9"/>
      <c r="ADD185" s="9"/>
      <c r="ADE185" s="9"/>
      <c r="ADF185" s="9"/>
      <c r="ADG185" s="9"/>
      <c r="ADH185" s="9"/>
      <c r="ADI185" s="9"/>
      <c r="ADJ185" s="9"/>
      <c r="ADK185" s="9"/>
      <c r="ADL185" s="9"/>
      <c r="ADM185" s="9"/>
      <c r="ADN185" s="9"/>
      <c r="ADO185" s="9"/>
      <c r="ADP185" s="9"/>
      <c r="ADQ185" s="9"/>
      <c r="ADR185" s="9"/>
      <c r="ADS185" s="9"/>
      <c r="ADT185" s="9"/>
      <c r="ADU185" s="9"/>
      <c r="ADV185" s="9"/>
    </row>
    <row r="186" spans="1:802 16383:16383" s="10" customFormat="1" ht="15">
      <c r="A186" s="9"/>
      <c r="B186" s="135" t="s">
        <v>32</v>
      </c>
      <c r="C186" s="136" t="s">
        <v>12</v>
      </c>
      <c r="D186" s="137" t="s">
        <v>13</v>
      </c>
      <c r="E186" s="138" t="s">
        <v>14</v>
      </c>
      <c r="F186" s="136" t="s">
        <v>12</v>
      </c>
      <c r="G186" s="137" t="s">
        <v>13</v>
      </c>
      <c r="H186" s="138" t="s">
        <v>14</v>
      </c>
      <c r="I186" s="136" t="s">
        <v>12</v>
      </c>
      <c r="J186" s="137" t="s">
        <v>13</v>
      </c>
      <c r="K186" s="138" t="s">
        <v>14</v>
      </c>
      <c r="L186" s="202" t="s">
        <v>12</v>
      </c>
      <c r="M186" s="203" t="s">
        <v>13</v>
      </c>
      <c r="N186" s="204" t="s">
        <v>14</v>
      </c>
      <c r="O186" s="202" t="s">
        <v>12</v>
      </c>
      <c r="P186" s="203" t="s">
        <v>13</v>
      </c>
      <c r="Q186" s="204" t="s">
        <v>14</v>
      </c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  <c r="IF186" s="9"/>
      <c r="IG186" s="9"/>
      <c r="IH186" s="9"/>
      <c r="II186" s="9"/>
      <c r="IJ186" s="9"/>
      <c r="IK186" s="9"/>
      <c r="IL186" s="9"/>
      <c r="IM186" s="9"/>
      <c r="IN186" s="9"/>
      <c r="IO186" s="9"/>
      <c r="IP186" s="9"/>
      <c r="IQ186" s="9"/>
      <c r="IR186" s="9"/>
      <c r="IS186" s="9"/>
      <c r="IT186" s="9"/>
      <c r="IU186" s="9"/>
      <c r="IV186" s="9"/>
      <c r="IW186" s="9"/>
      <c r="IX186" s="9"/>
      <c r="IY186" s="9"/>
      <c r="IZ186" s="9"/>
      <c r="JA186" s="9"/>
      <c r="JB186" s="9"/>
      <c r="JC186" s="9"/>
      <c r="JD186" s="9"/>
      <c r="JE186" s="9"/>
      <c r="JF186" s="9"/>
      <c r="JG186" s="9"/>
      <c r="JH186" s="9"/>
      <c r="JI186" s="9"/>
      <c r="JJ186" s="9"/>
      <c r="JK186" s="9"/>
      <c r="JL186" s="9"/>
      <c r="JM186" s="9"/>
      <c r="JN186" s="9"/>
      <c r="JO186" s="9"/>
      <c r="JP186" s="9"/>
      <c r="JQ186" s="9"/>
      <c r="JR186" s="9"/>
      <c r="JS186" s="9"/>
      <c r="JT186" s="9"/>
      <c r="JU186" s="9"/>
      <c r="JV186" s="9"/>
      <c r="JW186" s="9"/>
      <c r="JX186" s="9"/>
      <c r="JY186" s="9"/>
      <c r="JZ186" s="9"/>
      <c r="KA186" s="9"/>
      <c r="KB186" s="9"/>
      <c r="KC186" s="9"/>
      <c r="KD186" s="9"/>
      <c r="KE186" s="9"/>
      <c r="KF186" s="9"/>
      <c r="KG186" s="9"/>
      <c r="KH186" s="9"/>
      <c r="KI186" s="9"/>
      <c r="KJ186" s="9"/>
      <c r="KK186" s="9"/>
      <c r="KL186" s="9"/>
      <c r="KM186" s="9"/>
      <c r="KN186" s="9"/>
      <c r="KO186" s="9"/>
      <c r="KP186" s="9"/>
      <c r="KQ186" s="9"/>
      <c r="KR186" s="9"/>
      <c r="KS186" s="9"/>
      <c r="KT186" s="9"/>
      <c r="KU186" s="9"/>
      <c r="KV186" s="9"/>
      <c r="KW186" s="9"/>
      <c r="KX186" s="9"/>
      <c r="KY186" s="9"/>
      <c r="KZ186" s="9"/>
      <c r="LA186" s="9"/>
      <c r="LB186" s="9"/>
      <c r="LC186" s="9"/>
      <c r="LD186" s="9"/>
      <c r="LE186" s="9"/>
      <c r="LF186" s="9"/>
      <c r="LG186" s="9"/>
      <c r="LH186" s="9"/>
      <c r="LI186" s="9"/>
      <c r="LJ186" s="9"/>
      <c r="LK186" s="9"/>
      <c r="LL186" s="9"/>
      <c r="LM186" s="9"/>
      <c r="LN186" s="9"/>
      <c r="LO186" s="9"/>
      <c r="LP186" s="9"/>
      <c r="LQ186" s="9"/>
      <c r="LR186" s="9"/>
      <c r="LS186" s="9"/>
      <c r="LT186" s="9"/>
      <c r="LU186" s="9"/>
      <c r="LV186" s="9"/>
      <c r="LW186" s="9"/>
      <c r="LX186" s="9"/>
      <c r="LY186" s="9"/>
      <c r="LZ186" s="9"/>
      <c r="MA186" s="9"/>
      <c r="MB186" s="9"/>
      <c r="MC186" s="9"/>
      <c r="MD186" s="9"/>
      <c r="ME186" s="9"/>
      <c r="MF186" s="9"/>
      <c r="MG186" s="9"/>
      <c r="MH186" s="9"/>
      <c r="MI186" s="9"/>
      <c r="MJ186" s="9"/>
      <c r="MK186" s="9"/>
      <c r="ML186" s="9"/>
      <c r="MM186" s="9"/>
      <c r="MN186" s="9"/>
      <c r="MO186" s="9"/>
      <c r="MP186" s="9"/>
      <c r="MQ186" s="9"/>
      <c r="MR186" s="9"/>
      <c r="MS186" s="9"/>
      <c r="MT186" s="9"/>
      <c r="MU186" s="9"/>
      <c r="MV186" s="9"/>
      <c r="MW186" s="9"/>
      <c r="MX186" s="9"/>
      <c r="MY186" s="9"/>
      <c r="MZ186" s="9"/>
      <c r="NA186" s="9"/>
      <c r="NB186" s="9"/>
      <c r="NC186" s="9"/>
      <c r="ND186" s="9"/>
      <c r="NE186" s="9"/>
      <c r="NF186" s="9"/>
      <c r="NG186" s="9"/>
      <c r="NH186" s="9"/>
      <c r="NI186" s="9"/>
      <c r="NJ186" s="9"/>
      <c r="NK186" s="9"/>
      <c r="NL186" s="9"/>
      <c r="NM186" s="9"/>
      <c r="NN186" s="9"/>
      <c r="NO186" s="9"/>
      <c r="NP186" s="9"/>
      <c r="NQ186" s="9"/>
      <c r="NR186" s="9"/>
      <c r="NS186" s="9"/>
      <c r="NT186" s="9"/>
      <c r="NU186" s="9"/>
      <c r="NV186" s="9"/>
      <c r="NW186" s="9"/>
      <c r="NX186" s="9"/>
      <c r="NY186" s="9"/>
      <c r="NZ186" s="9"/>
      <c r="OA186" s="9"/>
      <c r="OB186" s="9"/>
      <c r="OC186" s="9"/>
      <c r="OD186" s="9"/>
      <c r="OE186" s="9"/>
      <c r="OF186" s="9"/>
      <c r="OG186" s="9"/>
      <c r="OH186" s="9"/>
      <c r="OI186" s="9"/>
      <c r="OJ186" s="9"/>
      <c r="OK186" s="9"/>
      <c r="OL186" s="9"/>
      <c r="OM186" s="9"/>
      <c r="ON186" s="9"/>
      <c r="OO186" s="9"/>
      <c r="OP186" s="9"/>
      <c r="OQ186" s="9"/>
      <c r="OR186" s="9"/>
      <c r="OS186" s="9"/>
      <c r="OT186" s="9"/>
      <c r="OU186" s="9"/>
      <c r="OV186" s="9"/>
      <c r="OW186" s="9"/>
      <c r="OX186" s="9"/>
      <c r="OY186" s="9"/>
      <c r="OZ186" s="9"/>
      <c r="PA186" s="9"/>
      <c r="PB186" s="9"/>
      <c r="PC186" s="9"/>
      <c r="PD186" s="9"/>
      <c r="PE186" s="9"/>
      <c r="PF186" s="9"/>
      <c r="PG186" s="9"/>
      <c r="PH186" s="9"/>
      <c r="PI186" s="9"/>
      <c r="PJ186" s="9"/>
      <c r="PK186" s="9"/>
      <c r="PL186" s="9"/>
      <c r="PM186" s="9"/>
      <c r="PN186" s="9"/>
      <c r="PO186" s="9"/>
      <c r="PP186" s="9"/>
      <c r="PQ186" s="9"/>
      <c r="PR186" s="9"/>
      <c r="PS186" s="9"/>
      <c r="PT186" s="9"/>
      <c r="PU186" s="9"/>
      <c r="PV186" s="9"/>
      <c r="PW186" s="9"/>
      <c r="PX186" s="9"/>
      <c r="PY186" s="9"/>
      <c r="PZ186" s="9"/>
      <c r="QA186" s="9"/>
      <c r="QB186" s="9"/>
      <c r="QC186" s="9"/>
      <c r="QD186" s="9"/>
      <c r="QE186" s="9"/>
      <c r="QF186" s="9"/>
      <c r="QG186" s="9"/>
      <c r="QH186" s="9"/>
      <c r="QI186" s="9"/>
      <c r="QJ186" s="9"/>
      <c r="QK186" s="9"/>
      <c r="QL186" s="9"/>
      <c r="QM186" s="9"/>
      <c r="QN186" s="9"/>
      <c r="QO186" s="9"/>
      <c r="QP186" s="9"/>
      <c r="QQ186" s="9"/>
      <c r="QR186" s="9"/>
      <c r="QS186" s="9"/>
      <c r="QT186" s="9"/>
      <c r="QU186" s="9"/>
      <c r="QV186" s="9"/>
      <c r="QW186" s="9"/>
      <c r="QX186" s="9"/>
      <c r="QY186" s="9"/>
      <c r="QZ186" s="9"/>
      <c r="RA186" s="9"/>
      <c r="RB186" s="9"/>
      <c r="RC186" s="9"/>
      <c r="RD186" s="9"/>
      <c r="RE186" s="9"/>
      <c r="RF186" s="9"/>
      <c r="RG186" s="9"/>
      <c r="RH186" s="9"/>
      <c r="RI186" s="9"/>
      <c r="RJ186" s="9"/>
      <c r="RK186" s="9"/>
      <c r="RL186" s="9"/>
      <c r="RM186" s="9"/>
      <c r="RN186" s="9"/>
      <c r="RO186" s="9"/>
      <c r="RP186" s="9"/>
      <c r="RQ186" s="9"/>
      <c r="RR186" s="9"/>
      <c r="RS186" s="9"/>
      <c r="RT186" s="9"/>
      <c r="RU186" s="9"/>
      <c r="RV186" s="9"/>
      <c r="RW186" s="9"/>
      <c r="RX186" s="9"/>
      <c r="RY186" s="9"/>
      <c r="RZ186" s="9"/>
      <c r="SA186" s="9"/>
      <c r="SB186" s="9"/>
      <c r="SC186" s="9"/>
      <c r="SD186" s="9"/>
      <c r="SE186" s="9"/>
      <c r="SF186" s="9"/>
      <c r="SG186" s="9"/>
      <c r="SH186" s="9"/>
      <c r="SI186" s="9"/>
      <c r="SJ186" s="9"/>
      <c r="SK186" s="9"/>
      <c r="SL186" s="9"/>
      <c r="SM186" s="9"/>
      <c r="SN186" s="9"/>
      <c r="SO186" s="9"/>
      <c r="SP186" s="9"/>
      <c r="SQ186" s="9"/>
      <c r="SR186" s="9"/>
      <c r="SS186" s="9"/>
      <c r="ST186" s="9"/>
      <c r="SU186" s="9"/>
      <c r="SV186" s="9"/>
      <c r="SW186" s="9"/>
      <c r="SX186" s="9"/>
      <c r="SY186" s="9"/>
      <c r="SZ186" s="9"/>
      <c r="TA186" s="9"/>
      <c r="TB186" s="9"/>
      <c r="TC186" s="9"/>
      <c r="TD186" s="9"/>
      <c r="TE186" s="9"/>
      <c r="TF186" s="9"/>
      <c r="TG186" s="9"/>
      <c r="TH186" s="9"/>
      <c r="TI186" s="9"/>
      <c r="TJ186" s="9"/>
      <c r="TK186" s="9"/>
      <c r="TL186" s="9"/>
      <c r="TM186" s="9"/>
      <c r="TN186" s="9"/>
      <c r="TO186" s="9"/>
      <c r="TP186" s="9"/>
      <c r="TQ186" s="9"/>
      <c r="TR186" s="9"/>
      <c r="TS186" s="9"/>
      <c r="TT186" s="9"/>
      <c r="TU186" s="9"/>
      <c r="TV186" s="9"/>
      <c r="TW186" s="9"/>
      <c r="TX186" s="9"/>
      <c r="TY186" s="9"/>
      <c r="TZ186" s="9"/>
      <c r="UA186" s="9"/>
      <c r="UB186" s="9"/>
      <c r="UC186" s="9"/>
      <c r="UD186" s="9"/>
      <c r="UE186" s="9"/>
      <c r="UF186" s="9"/>
      <c r="UG186" s="9"/>
      <c r="UH186" s="9"/>
      <c r="UI186" s="9"/>
      <c r="UJ186" s="9"/>
      <c r="UK186" s="9"/>
      <c r="UL186" s="9"/>
      <c r="UM186" s="9"/>
      <c r="UN186" s="9"/>
      <c r="UO186" s="9"/>
      <c r="UP186" s="9"/>
      <c r="UQ186" s="9"/>
      <c r="UR186" s="9"/>
      <c r="US186" s="9"/>
      <c r="UT186" s="9"/>
      <c r="UU186" s="9"/>
      <c r="UV186" s="9"/>
      <c r="UW186" s="9"/>
      <c r="UX186" s="9"/>
      <c r="UY186" s="9"/>
      <c r="UZ186" s="9"/>
      <c r="VA186" s="9"/>
      <c r="VB186" s="9"/>
      <c r="VC186" s="9"/>
      <c r="VD186" s="9"/>
      <c r="VE186" s="9"/>
      <c r="VF186" s="9"/>
      <c r="VG186" s="9"/>
      <c r="VH186" s="9"/>
      <c r="VI186" s="9"/>
      <c r="VJ186" s="9"/>
      <c r="VK186" s="9"/>
      <c r="VL186" s="9"/>
      <c r="VM186" s="9"/>
      <c r="VN186" s="9"/>
      <c r="VO186" s="9"/>
      <c r="VP186" s="9"/>
      <c r="VQ186" s="9"/>
      <c r="VR186" s="9"/>
      <c r="VS186" s="9"/>
      <c r="VT186" s="9"/>
      <c r="VU186" s="9"/>
      <c r="VV186" s="9"/>
      <c r="VW186" s="9"/>
      <c r="VX186" s="9"/>
      <c r="VY186" s="9"/>
      <c r="VZ186" s="9"/>
      <c r="WA186" s="9"/>
      <c r="WB186" s="9"/>
      <c r="WC186" s="9"/>
      <c r="WD186" s="9"/>
      <c r="WE186" s="9"/>
      <c r="WF186" s="9"/>
      <c r="WG186" s="9"/>
      <c r="WH186" s="9"/>
      <c r="WI186" s="9"/>
      <c r="WJ186" s="9"/>
      <c r="WK186" s="9"/>
      <c r="WL186" s="9"/>
      <c r="WM186" s="9"/>
      <c r="WN186" s="9"/>
      <c r="WO186" s="9"/>
      <c r="WP186" s="9"/>
      <c r="WQ186" s="9"/>
      <c r="WR186" s="9"/>
      <c r="WS186" s="9"/>
      <c r="WT186" s="9"/>
      <c r="WU186" s="9"/>
      <c r="WV186" s="9"/>
      <c r="WW186" s="9"/>
      <c r="WX186" s="9"/>
      <c r="WY186" s="9"/>
      <c r="WZ186" s="9"/>
      <c r="XA186" s="9"/>
      <c r="XB186" s="9"/>
      <c r="XC186" s="9"/>
      <c r="XD186" s="9"/>
      <c r="XE186" s="9"/>
      <c r="XF186" s="9"/>
      <c r="XG186" s="9"/>
      <c r="XH186" s="9"/>
      <c r="XI186" s="9"/>
      <c r="XJ186" s="9"/>
      <c r="XK186" s="9"/>
      <c r="XL186" s="9"/>
      <c r="XM186" s="9"/>
      <c r="XN186" s="9"/>
      <c r="XO186" s="9"/>
      <c r="XP186" s="9"/>
      <c r="XQ186" s="9"/>
      <c r="XR186" s="9"/>
      <c r="XS186" s="9"/>
      <c r="XT186" s="9"/>
      <c r="XU186" s="9"/>
      <c r="XV186" s="9"/>
      <c r="XW186" s="9"/>
      <c r="XX186" s="9"/>
      <c r="XY186" s="9"/>
      <c r="XZ186" s="9"/>
      <c r="YA186" s="9"/>
      <c r="YB186" s="9"/>
      <c r="YC186" s="9"/>
      <c r="YD186" s="9"/>
      <c r="YE186" s="9"/>
      <c r="YF186" s="9"/>
      <c r="YG186" s="9"/>
      <c r="YH186" s="9"/>
      <c r="YI186" s="9"/>
      <c r="YJ186" s="9"/>
      <c r="YK186" s="9"/>
      <c r="YL186" s="9"/>
      <c r="YM186" s="9"/>
      <c r="YN186" s="9"/>
      <c r="YO186" s="9"/>
      <c r="YP186" s="9"/>
      <c r="YQ186" s="9"/>
      <c r="YR186" s="9"/>
      <c r="YS186" s="9"/>
      <c r="YT186" s="9"/>
      <c r="YU186" s="9"/>
      <c r="YV186" s="9"/>
      <c r="YW186" s="9"/>
      <c r="YX186" s="9"/>
      <c r="YY186" s="9"/>
      <c r="YZ186" s="9"/>
      <c r="ZA186" s="9"/>
      <c r="ZB186" s="9"/>
      <c r="ZC186" s="9"/>
      <c r="ZD186" s="9"/>
      <c r="ZE186" s="9"/>
      <c r="ZF186" s="9"/>
      <c r="ZG186" s="9"/>
      <c r="ZH186" s="9"/>
      <c r="ZI186" s="9"/>
      <c r="ZJ186" s="9"/>
      <c r="ZK186" s="9"/>
      <c r="ZL186" s="9"/>
      <c r="ZM186" s="9"/>
      <c r="ZN186" s="9"/>
      <c r="ZO186" s="9"/>
      <c r="ZP186" s="9"/>
      <c r="ZQ186" s="9"/>
      <c r="ZR186" s="9"/>
      <c r="ZS186" s="9"/>
      <c r="ZT186" s="9"/>
      <c r="ZU186" s="9"/>
      <c r="ZV186" s="9"/>
      <c r="ZW186" s="9"/>
      <c r="ZX186" s="9"/>
      <c r="ZY186" s="9"/>
      <c r="ZZ186" s="9"/>
      <c r="AAA186" s="9"/>
      <c r="AAB186" s="9"/>
      <c r="AAC186" s="9"/>
      <c r="AAD186" s="9"/>
      <c r="AAE186" s="9"/>
      <c r="AAF186" s="9"/>
      <c r="AAG186" s="9"/>
      <c r="AAH186" s="9"/>
      <c r="AAI186" s="9"/>
      <c r="AAJ186" s="9"/>
      <c r="AAK186" s="9"/>
      <c r="AAL186" s="9"/>
      <c r="AAM186" s="9"/>
      <c r="AAN186" s="9"/>
      <c r="AAO186" s="9"/>
      <c r="AAP186" s="9"/>
      <c r="AAQ186" s="9"/>
      <c r="AAR186" s="9"/>
      <c r="AAS186" s="9"/>
      <c r="AAT186" s="9"/>
      <c r="AAU186" s="9"/>
      <c r="AAV186" s="9"/>
      <c r="AAW186" s="9"/>
      <c r="AAX186" s="9"/>
      <c r="AAY186" s="9"/>
      <c r="AAZ186" s="9"/>
      <c r="ABA186" s="9"/>
      <c r="ABB186" s="9"/>
      <c r="ABC186" s="9"/>
      <c r="ABD186" s="9"/>
      <c r="ABE186" s="9"/>
      <c r="ABF186" s="9"/>
      <c r="ABG186" s="9"/>
      <c r="ABH186" s="9"/>
      <c r="ABI186" s="9"/>
      <c r="ABJ186" s="9"/>
      <c r="ABK186" s="9"/>
      <c r="ABL186" s="9"/>
      <c r="ABM186" s="9"/>
      <c r="ABN186" s="9"/>
      <c r="ABO186" s="9"/>
      <c r="ABP186" s="9"/>
      <c r="ABQ186" s="9"/>
      <c r="ABR186" s="9"/>
      <c r="ABS186" s="9"/>
      <c r="ABT186" s="9"/>
      <c r="ABU186" s="9"/>
      <c r="ABV186" s="9"/>
      <c r="ABW186" s="9"/>
      <c r="ABX186" s="9"/>
      <c r="ABY186" s="9"/>
      <c r="ABZ186" s="9"/>
      <c r="ACA186" s="9"/>
      <c r="ACB186" s="9"/>
      <c r="ACC186" s="9"/>
      <c r="ACD186" s="9"/>
      <c r="ACE186" s="9"/>
      <c r="ACF186" s="9"/>
      <c r="ACG186" s="9"/>
      <c r="ACH186" s="9"/>
      <c r="ACI186" s="9"/>
      <c r="ACJ186" s="9"/>
      <c r="ACK186" s="9"/>
      <c r="ACL186" s="9"/>
      <c r="ACM186" s="9"/>
      <c r="ACN186" s="9"/>
      <c r="ACO186" s="9"/>
      <c r="ACP186" s="9"/>
      <c r="ACQ186" s="9"/>
      <c r="ACR186" s="9"/>
      <c r="ACS186" s="9"/>
      <c r="ACT186" s="9"/>
      <c r="ACU186" s="9"/>
      <c r="ACV186" s="9"/>
      <c r="ACW186" s="9"/>
      <c r="ACX186" s="9"/>
      <c r="ACY186" s="9"/>
      <c r="ACZ186" s="9"/>
      <c r="ADA186" s="9"/>
      <c r="ADB186" s="9"/>
      <c r="ADC186" s="9"/>
      <c r="ADD186" s="9"/>
      <c r="ADE186" s="9"/>
      <c r="ADF186" s="9"/>
      <c r="ADG186" s="9"/>
      <c r="ADH186" s="9"/>
      <c r="ADI186" s="9"/>
      <c r="ADJ186" s="9"/>
      <c r="ADK186" s="9"/>
      <c r="ADL186" s="9"/>
      <c r="ADM186" s="9"/>
      <c r="ADN186" s="9"/>
      <c r="ADO186" s="9"/>
      <c r="ADP186" s="9"/>
      <c r="ADQ186" s="9"/>
      <c r="ADR186" s="9"/>
      <c r="ADS186" s="9"/>
      <c r="ADT186" s="9"/>
      <c r="ADU186" s="9"/>
      <c r="ADV186" s="9"/>
    </row>
    <row r="187" spans="1:802 16383:16383" s="10" customFormat="1" ht="24.75" customHeight="1" thickBot="1">
      <c r="A187" s="9"/>
      <c r="B187" s="19" t="s">
        <v>83</v>
      </c>
      <c r="C187" s="55">
        <v>0</v>
      </c>
      <c r="D187" s="68">
        <v>0</v>
      </c>
      <c r="E187" s="62">
        <v>0</v>
      </c>
      <c r="F187" s="55">
        <v>0</v>
      </c>
      <c r="G187" s="68">
        <v>0</v>
      </c>
      <c r="H187" s="62">
        <v>0</v>
      </c>
      <c r="I187" s="55">
        <v>0</v>
      </c>
      <c r="J187" s="68">
        <v>0</v>
      </c>
      <c r="K187" s="62">
        <v>0</v>
      </c>
      <c r="L187" s="55">
        <v>0</v>
      </c>
      <c r="M187" s="68">
        <v>0</v>
      </c>
      <c r="N187" s="62">
        <v>0</v>
      </c>
      <c r="O187" s="55">
        <v>0</v>
      </c>
      <c r="P187" s="68">
        <v>0</v>
      </c>
      <c r="Q187" s="62">
        <v>0</v>
      </c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  <c r="IG187" s="9"/>
      <c r="IH187" s="9"/>
      <c r="II187" s="9"/>
      <c r="IJ187" s="9"/>
      <c r="IK187" s="9"/>
      <c r="IL187" s="9"/>
      <c r="IM187" s="9"/>
      <c r="IN187" s="9"/>
      <c r="IO187" s="9"/>
      <c r="IP187" s="9"/>
      <c r="IQ187" s="9"/>
      <c r="IR187" s="9"/>
      <c r="IS187" s="9"/>
      <c r="IT187" s="9"/>
      <c r="IU187" s="9"/>
      <c r="IV187" s="9"/>
      <c r="IW187" s="9"/>
      <c r="IX187" s="9"/>
      <c r="IY187" s="9"/>
      <c r="IZ187" s="9"/>
      <c r="JA187" s="9"/>
      <c r="JB187" s="9"/>
      <c r="JC187" s="9"/>
      <c r="JD187" s="9"/>
      <c r="JE187" s="9"/>
      <c r="JF187" s="9"/>
      <c r="JG187" s="9"/>
      <c r="JH187" s="9"/>
      <c r="JI187" s="9"/>
      <c r="JJ187" s="9"/>
      <c r="JK187" s="9"/>
      <c r="JL187" s="9"/>
      <c r="JM187" s="9"/>
      <c r="JN187" s="9"/>
      <c r="JO187" s="9"/>
      <c r="JP187" s="9"/>
      <c r="JQ187" s="9"/>
      <c r="JR187" s="9"/>
      <c r="JS187" s="9"/>
      <c r="JT187" s="9"/>
      <c r="JU187" s="9"/>
      <c r="JV187" s="9"/>
      <c r="JW187" s="9"/>
      <c r="JX187" s="9"/>
      <c r="JY187" s="9"/>
      <c r="JZ187" s="9"/>
      <c r="KA187" s="9"/>
      <c r="KB187" s="9"/>
      <c r="KC187" s="9"/>
      <c r="KD187" s="9"/>
      <c r="KE187" s="9"/>
      <c r="KF187" s="9"/>
      <c r="KG187" s="9"/>
      <c r="KH187" s="9"/>
      <c r="KI187" s="9"/>
      <c r="KJ187" s="9"/>
      <c r="KK187" s="9"/>
      <c r="KL187" s="9"/>
      <c r="KM187" s="9"/>
      <c r="KN187" s="9"/>
      <c r="KO187" s="9"/>
      <c r="KP187" s="9"/>
      <c r="KQ187" s="9"/>
      <c r="KR187" s="9"/>
      <c r="KS187" s="9"/>
      <c r="KT187" s="9"/>
      <c r="KU187" s="9"/>
      <c r="KV187" s="9"/>
      <c r="KW187" s="9"/>
      <c r="KX187" s="9"/>
      <c r="KY187" s="9"/>
      <c r="KZ187" s="9"/>
      <c r="LA187" s="9"/>
      <c r="LB187" s="9"/>
      <c r="LC187" s="9"/>
      <c r="LD187" s="9"/>
      <c r="LE187" s="9"/>
      <c r="LF187" s="9"/>
      <c r="LG187" s="9"/>
      <c r="LH187" s="9"/>
      <c r="LI187" s="9"/>
      <c r="LJ187" s="9"/>
      <c r="LK187" s="9"/>
      <c r="LL187" s="9"/>
      <c r="LM187" s="9"/>
      <c r="LN187" s="9"/>
      <c r="LO187" s="9"/>
      <c r="LP187" s="9"/>
      <c r="LQ187" s="9"/>
      <c r="LR187" s="9"/>
      <c r="LS187" s="9"/>
      <c r="LT187" s="9"/>
      <c r="LU187" s="9"/>
      <c r="LV187" s="9"/>
      <c r="LW187" s="9"/>
      <c r="LX187" s="9"/>
      <c r="LY187" s="9"/>
      <c r="LZ187" s="9"/>
      <c r="MA187" s="9"/>
      <c r="MB187" s="9"/>
      <c r="MC187" s="9"/>
      <c r="MD187" s="9"/>
      <c r="ME187" s="9"/>
      <c r="MF187" s="9"/>
      <c r="MG187" s="9"/>
      <c r="MH187" s="9"/>
      <c r="MI187" s="9"/>
      <c r="MJ187" s="9"/>
      <c r="MK187" s="9"/>
      <c r="ML187" s="9"/>
      <c r="MM187" s="9"/>
      <c r="MN187" s="9"/>
      <c r="MO187" s="9"/>
      <c r="MP187" s="9"/>
      <c r="MQ187" s="9"/>
      <c r="MR187" s="9"/>
      <c r="MS187" s="9"/>
      <c r="MT187" s="9"/>
      <c r="MU187" s="9"/>
      <c r="MV187" s="9"/>
      <c r="MW187" s="9"/>
      <c r="MX187" s="9"/>
      <c r="MY187" s="9"/>
      <c r="MZ187" s="9"/>
      <c r="NA187" s="9"/>
      <c r="NB187" s="9"/>
      <c r="NC187" s="9"/>
      <c r="ND187" s="9"/>
      <c r="NE187" s="9"/>
      <c r="NF187" s="9"/>
      <c r="NG187" s="9"/>
      <c r="NH187" s="9"/>
      <c r="NI187" s="9"/>
      <c r="NJ187" s="9"/>
      <c r="NK187" s="9"/>
      <c r="NL187" s="9"/>
      <c r="NM187" s="9"/>
      <c r="NN187" s="9"/>
      <c r="NO187" s="9"/>
      <c r="NP187" s="9"/>
      <c r="NQ187" s="9"/>
      <c r="NR187" s="9"/>
      <c r="NS187" s="9"/>
      <c r="NT187" s="9"/>
      <c r="NU187" s="9"/>
      <c r="NV187" s="9"/>
      <c r="NW187" s="9"/>
      <c r="NX187" s="9"/>
      <c r="NY187" s="9"/>
      <c r="NZ187" s="9"/>
      <c r="OA187" s="9"/>
      <c r="OB187" s="9"/>
      <c r="OC187" s="9"/>
      <c r="OD187" s="9"/>
      <c r="OE187" s="9"/>
      <c r="OF187" s="9"/>
      <c r="OG187" s="9"/>
      <c r="OH187" s="9"/>
      <c r="OI187" s="9"/>
      <c r="OJ187" s="9"/>
      <c r="OK187" s="9"/>
      <c r="OL187" s="9"/>
      <c r="OM187" s="9"/>
      <c r="ON187" s="9"/>
      <c r="OO187" s="9"/>
      <c r="OP187" s="9"/>
      <c r="OQ187" s="9"/>
      <c r="OR187" s="9"/>
      <c r="OS187" s="9"/>
      <c r="OT187" s="9"/>
      <c r="OU187" s="9"/>
      <c r="OV187" s="9"/>
      <c r="OW187" s="9"/>
      <c r="OX187" s="9"/>
      <c r="OY187" s="9"/>
      <c r="OZ187" s="9"/>
      <c r="PA187" s="9"/>
      <c r="PB187" s="9"/>
      <c r="PC187" s="9"/>
      <c r="PD187" s="9"/>
      <c r="PE187" s="9"/>
      <c r="PF187" s="9"/>
      <c r="PG187" s="9"/>
      <c r="PH187" s="9"/>
      <c r="PI187" s="9"/>
      <c r="PJ187" s="9"/>
      <c r="PK187" s="9"/>
      <c r="PL187" s="9"/>
      <c r="PM187" s="9"/>
      <c r="PN187" s="9"/>
      <c r="PO187" s="9"/>
      <c r="PP187" s="9"/>
      <c r="PQ187" s="9"/>
      <c r="PR187" s="9"/>
      <c r="PS187" s="9"/>
      <c r="PT187" s="9"/>
      <c r="PU187" s="9"/>
      <c r="PV187" s="9"/>
      <c r="PW187" s="9"/>
      <c r="PX187" s="9"/>
      <c r="PY187" s="9"/>
      <c r="PZ187" s="9"/>
      <c r="QA187" s="9"/>
      <c r="QB187" s="9"/>
      <c r="QC187" s="9"/>
      <c r="QD187" s="9"/>
      <c r="QE187" s="9"/>
      <c r="QF187" s="9"/>
      <c r="QG187" s="9"/>
      <c r="QH187" s="9"/>
      <c r="QI187" s="9"/>
      <c r="QJ187" s="9"/>
      <c r="QK187" s="9"/>
      <c r="QL187" s="9"/>
      <c r="QM187" s="9"/>
      <c r="QN187" s="9"/>
      <c r="QO187" s="9"/>
      <c r="QP187" s="9"/>
      <c r="QQ187" s="9"/>
      <c r="QR187" s="9"/>
      <c r="QS187" s="9"/>
      <c r="QT187" s="9"/>
      <c r="QU187" s="9"/>
      <c r="QV187" s="9"/>
      <c r="QW187" s="9"/>
      <c r="QX187" s="9"/>
      <c r="QY187" s="9"/>
      <c r="QZ187" s="9"/>
      <c r="RA187" s="9"/>
      <c r="RB187" s="9"/>
      <c r="RC187" s="9"/>
      <c r="RD187" s="9"/>
      <c r="RE187" s="9"/>
      <c r="RF187" s="9"/>
      <c r="RG187" s="9"/>
      <c r="RH187" s="9"/>
      <c r="RI187" s="9"/>
      <c r="RJ187" s="9"/>
      <c r="RK187" s="9"/>
      <c r="RL187" s="9"/>
      <c r="RM187" s="9"/>
      <c r="RN187" s="9"/>
      <c r="RO187" s="9"/>
      <c r="RP187" s="9"/>
      <c r="RQ187" s="9"/>
      <c r="RR187" s="9"/>
      <c r="RS187" s="9"/>
      <c r="RT187" s="9"/>
      <c r="RU187" s="9"/>
      <c r="RV187" s="9"/>
      <c r="RW187" s="9"/>
      <c r="RX187" s="9"/>
      <c r="RY187" s="9"/>
      <c r="RZ187" s="9"/>
      <c r="SA187" s="9"/>
      <c r="SB187" s="9"/>
      <c r="SC187" s="9"/>
      <c r="SD187" s="9"/>
      <c r="SE187" s="9"/>
      <c r="SF187" s="9"/>
      <c r="SG187" s="9"/>
      <c r="SH187" s="9"/>
      <c r="SI187" s="9"/>
      <c r="SJ187" s="9"/>
      <c r="SK187" s="9"/>
      <c r="SL187" s="9"/>
      <c r="SM187" s="9"/>
      <c r="SN187" s="9"/>
      <c r="SO187" s="9"/>
      <c r="SP187" s="9"/>
      <c r="SQ187" s="9"/>
      <c r="SR187" s="9"/>
      <c r="SS187" s="9"/>
      <c r="ST187" s="9"/>
      <c r="SU187" s="9"/>
      <c r="SV187" s="9"/>
      <c r="SW187" s="9"/>
      <c r="SX187" s="9"/>
      <c r="SY187" s="9"/>
      <c r="SZ187" s="9"/>
      <c r="TA187" s="9"/>
      <c r="TB187" s="9"/>
      <c r="TC187" s="9"/>
      <c r="TD187" s="9"/>
      <c r="TE187" s="9"/>
      <c r="TF187" s="9"/>
      <c r="TG187" s="9"/>
      <c r="TH187" s="9"/>
      <c r="TI187" s="9"/>
      <c r="TJ187" s="9"/>
      <c r="TK187" s="9"/>
      <c r="TL187" s="9"/>
      <c r="TM187" s="9"/>
      <c r="TN187" s="9"/>
      <c r="TO187" s="9"/>
      <c r="TP187" s="9"/>
      <c r="TQ187" s="9"/>
      <c r="TR187" s="9"/>
      <c r="TS187" s="9"/>
      <c r="TT187" s="9"/>
      <c r="TU187" s="9"/>
      <c r="TV187" s="9"/>
      <c r="TW187" s="9"/>
      <c r="TX187" s="9"/>
      <c r="TY187" s="9"/>
      <c r="TZ187" s="9"/>
      <c r="UA187" s="9"/>
      <c r="UB187" s="9"/>
      <c r="UC187" s="9"/>
      <c r="UD187" s="9"/>
      <c r="UE187" s="9"/>
      <c r="UF187" s="9"/>
      <c r="UG187" s="9"/>
      <c r="UH187" s="9"/>
      <c r="UI187" s="9"/>
      <c r="UJ187" s="9"/>
      <c r="UK187" s="9"/>
      <c r="UL187" s="9"/>
      <c r="UM187" s="9"/>
      <c r="UN187" s="9"/>
      <c r="UO187" s="9"/>
      <c r="UP187" s="9"/>
      <c r="UQ187" s="9"/>
      <c r="UR187" s="9"/>
      <c r="US187" s="9"/>
      <c r="UT187" s="9"/>
      <c r="UU187" s="9"/>
      <c r="UV187" s="9"/>
      <c r="UW187" s="9"/>
      <c r="UX187" s="9"/>
      <c r="UY187" s="9"/>
      <c r="UZ187" s="9"/>
      <c r="VA187" s="9"/>
      <c r="VB187" s="9"/>
      <c r="VC187" s="9"/>
      <c r="VD187" s="9"/>
      <c r="VE187" s="9"/>
      <c r="VF187" s="9"/>
      <c r="VG187" s="9"/>
      <c r="VH187" s="9"/>
      <c r="VI187" s="9"/>
      <c r="VJ187" s="9"/>
      <c r="VK187" s="9"/>
      <c r="VL187" s="9"/>
      <c r="VM187" s="9"/>
      <c r="VN187" s="9"/>
      <c r="VO187" s="9"/>
      <c r="VP187" s="9"/>
      <c r="VQ187" s="9"/>
      <c r="VR187" s="9"/>
      <c r="VS187" s="9"/>
      <c r="VT187" s="9"/>
      <c r="VU187" s="9"/>
      <c r="VV187" s="9"/>
      <c r="VW187" s="9"/>
      <c r="VX187" s="9"/>
      <c r="VY187" s="9"/>
      <c r="VZ187" s="9"/>
      <c r="WA187" s="9"/>
      <c r="WB187" s="9"/>
      <c r="WC187" s="9"/>
      <c r="WD187" s="9"/>
      <c r="WE187" s="9"/>
      <c r="WF187" s="9"/>
      <c r="WG187" s="9"/>
      <c r="WH187" s="9"/>
      <c r="WI187" s="9"/>
      <c r="WJ187" s="9"/>
      <c r="WK187" s="9"/>
      <c r="WL187" s="9"/>
      <c r="WM187" s="9"/>
      <c r="WN187" s="9"/>
      <c r="WO187" s="9"/>
      <c r="WP187" s="9"/>
      <c r="WQ187" s="9"/>
      <c r="WR187" s="9"/>
      <c r="WS187" s="9"/>
      <c r="WT187" s="9"/>
      <c r="WU187" s="9"/>
      <c r="WV187" s="9"/>
      <c r="WW187" s="9"/>
      <c r="WX187" s="9"/>
      <c r="WY187" s="9"/>
      <c r="WZ187" s="9"/>
      <c r="XA187" s="9"/>
      <c r="XB187" s="9"/>
      <c r="XC187" s="9"/>
      <c r="XD187" s="9"/>
      <c r="XE187" s="9"/>
      <c r="XF187" s="9"/>
      <c r="XG187" s="9"/>
      <c r="XH187" s="9"/>
      <c r="XI187" s="9"/>
      <c r="XJ187" s="9"/>
      <c r="XK187" s="9"/>
      <c r="XL187" s="9"/>
      <c r="XM187" s="9"/>
      <c r="XN187" s="9"/>
      <c r="XO187" s="9"/>
      <c r="XP187" s="9"/>
      <c r="XQ187" s="9"/>
      <c r="XR187" s="9"/>
      <c r="XS187" s="9"/>
      <c r="XT187" s="9"/>
      <c r="XU187" s="9"/>
      <c r="XV187" s="9"/>
      <c r="XW187" s="9"/>
      <c r="XX187" s="9"/>
      <c r="XY187" s="9"/>
      <c r="XZ187" s="9"/>
      <c r="YA187" s="9"/>
      <c r="YB187" s="9"/>
      <c r="YC187" s="9"/>
      <c r="YD187" s="9"/>
      <c r="YE187" s="9"/>
      <c r="YF187" s="9"/>
      <c r="YG187" s="9"/>
      <c r="YH187" s="9"/>
      <c r="YI187" s="9"/>
      <c r="YJ187" s="9"/>
      <c r="YK187" s="9"/>
      <c r="YL187" s="9"/>
      <c r="YM187" s="9"/>
      <c r="YN187" s="9"/>
      <c r="YO187" s="9"/>
      <c r="YP187" s="9"/>
      <c r="YQ187" s="9"/>
      <c r="YR187" s="9"/>
      <c r="YS187" s="9"/>
      <c r="YT187" s="9"/>
      <c r="YU187" s="9"/>
      <c r="YV187" s="9"/>
      <c r="YW187" s="9"/>
      <c r="YX187" s="9"/>
      <c r="YY187" s="9"/>
      <c r="YZ187" s="9"/>
      <c r="ZA187" s="9"/>
      <c r="ZB187" s="9"/>
      <c r="ZC187" s="9"/>
      <c r="ZD187" s="9"/>
      <c r="ZE187" s="9"/>
      <c r="ZF187" s="9"/>
      <c r="ZG187" s="9"/>
      <c r="ZH187" s="9"/>
      <c r="ZI187" s="9"/>
      <c r="ZJ187" s="9"/>
      <c r="ZK187" s="9"/>
      <c r="ZL187" s="9"/>
      <c r="ZM187" s="9"/>
      <c r="ZN187" s="9"/>
      <c r="ZO187" s="9"/>
      <c r="ZP187" s="9"/>
      <c r="ZQ187" s="9"/>
      <c r="ZR187" s="9"/>
      <c r="ZS187" s="9"/>
      <c r="ZT187" s="9"/>
      <c r="ZU187" s="9"/>
      <c r="ZV187" s="9"/>
      <c r="ZW187" s="9"/>
      <c r="ZX187" s="9"/>
      <c r="ZY187" s="9"/>
      <c r="ZZ187" s="9"/>
      <c r="AAA187" s="9"/>
      <c r="AAB187" s="9"/>
      <c r="AAC187" s="9"/>
      <c r="AAD187" s="9"/>
      <c r="AAE187" s="9"/>
      <c r="AAF187" s="9"/>
      <c r="AAG187" s="9"/>
      <c r="AAH187" s="9"/>
      <c r="AAI187" s="9"/>
      <c r="AAJ187" s="9"/>
      <c r="AAK187" s="9"/>
      <c r="AAL187" s="9"/>
      <c r="AAM187" s="9"/>
      <c r="AAN187" s="9"/>
      <c r="AAO187" s="9"/>
      <c r="AAP187" s="9"/>
      <c r="AAQ187" s="9"/>
      <c r="AAR187" s="9"/>
      <c r="AAS187" s="9"/>
      <c r="AAT187" s="9"/>
      <c r="AAU187" s="9"/>
      <c r="AAV187" s="9"/>
      <c r="AAW187" s="9"/>
      <c r="AAX187" s="9"/>
      <c r="AAY187" s="9"/>
      <c r="AAZ187" s="9"/>
      <c r="ABA187" s="9"/>
      <c r="ABB187" s="9"/>
      <c r="ABC187" s="9"/>
      <c r="ABD187" s="9"/>
      <c r="ABE187" s="9"/>
      <c r="ABF187" s="9"/>
      <c r="ABG187" s="9"/>
      <c r="ABH187" s="9"/>
      <c r="ABI187" s="9"/>
      <c r="ABJ187" s="9"/>
      <c r="ABK187" s="9"/>
      <c r="ABL187" s="9"/>
      <c r="ABM187" s="9"/>
      <c r="ABN187" s="9"/>
      <c r="ABO187" s="9"/>
      <c r="ABP187" s="9"/>
      <c r="ABQ187" s="9"/>
      <c r="ABR187" s="9"/>
      <c r="ABS187" s="9"/>
      <c r="ABT187" s="9"/>
      <c r="ABU187" s="9"/>
      <c r="ABV187" s="9"/>
      <c r="ABW187" s="9"/>
      <c r="ABX187" s="9"/>
      <c r="ABY187" s="9"/>
      <c r="ABZ187" s="9"/>
      <c r="ACA187" s="9"/>
      <c r="ACB187" s="9"/>
      <c r="ACC187" s="9"/>
      <c r="ACD187" s="9"/>
      <c r="ACE187" s="9"/>
      <c r="ACF187" s="9"/>
      <c r="ACG187" s="9"/>
      <c r="ACH187" s="9"/>
      <c r="ACI187" s="9"/>
      <c r="ACJ187" s="9"/>
      <c r="ACK187" s="9"/>
      <c r="ACL187" s="9"/>
      <c r="ACM187" s="9"/>
      <c r="ACN187" s="9"/>
      <c r="ACO187" s="9"/>
      <c r="ACP187" s="9"/>
      <c r="ACQ187" s="9"/>
      <c r="ACR187" s="9"/>
      <c r="ACS187" s="9"/>
      <c r="ACT187" s="9"/>
      <c r="ACU187" s="9"/>
      <c r="ACV187" s="9"/>
      <c r="ACW187" s="9"/>
      <c r="ACX187" s="9"/>
      <c r="ACY187" s="9"/>
      <c r="ACZ187" s="9"/>
      <c r="ADA187" s="9"/>
      <c r="ADB187" s="9"/>
      <c r="ADC187" s="9"/>
      <c r="ADD187" s="9"/>
      <c r="ADE187" s="9"/>
      <c r="ADF187" s="9"/>
      <c r="ADG187" s="9"/>
      <c r="ADH187" s="9"/>
      <c r="ADI187" s="9"/>
      <c r="ADJ187" s="9"/>
      <c r="ADK187" s="9"/>
      <c r="ADL187" s="9"/>
      <c r="ADM187" s="9"/>
      <c r="ADN187" s="9"/>
      <c r="ADO187" s="9"/>
      <c r="ADP187" s="9"/>
      <c r="ADQ187" s="9"/>
      <c r="ADR187" s="9"/>
      <c r="ADS187" s="9"/>
      <c r="ADT187" s="9"/>
      <c r="ADU187" s="9"/>
      <c r="ADV187" s="9"/>
    </row>
    <row r="188" spans="1:802 16383:16383" s="13" customFormat="1" ht="17.25" customHeight="1" thickBot="1">
      <c r="A188" s="9"/>
      <c r="B188" s="20"/>
      <c r="C188" s="52"/>
      <c r="D188" s="160"/>
      <c r="E188" s="161"/>
      <c r="F188" s="52"/>
      <c r="G188" s="160"/>
      <c r="H188" s="161"/>
      <c r="I188" s="52"/>
      <c r="J188" s="160"/>
      <c r="K188" s="161"/>
      <c r="L188" s="52"/>
      <c r="M188" s="160"/>
      <c r="N188" s="161"/>
      <c r="O188" s="52"/>
      <c r="P188" s="160"/>
      <c r="Q188" s="161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  <c r="IL188" s="9"/>
      <c r="IM188" s="9"/>
      <c r="IN188" s="9"/>
      <c r="IO188" s="9"/>
      <c r="IP188" s="9"/>
      <c r="IQ188" s="9"/>
      <c r="IR188" s="9"/>
      <c r="IS188" s="9"/>
      <c r="IT188" s="9"/>
      <c r="IU188" s="9"/>
      <c r="IV188" s="9"/>
      <c r="IW188" s="9"/>
      <c r="IX188" s="9"/>
      <c r="IY188" s="9"/>
      <c r="IZ188" s="9"/>
      <c r="JA188" s="9"/>
      <c r="JB188" s="9"/>
      <c r="JC188" s="9"/>
      <c r="JD188" s="9"/>
      <c r="JE188" s="9"/>
      <c r="JF188" s="9"/>
      <c r="JG188" s="9"/>
      <c r="JH188" s="9"/>
      <c r="JI188" s="9"/>
      <c r="JJ188" s="9"/>
      <c r="JK188" s="9"/>
      <c r="JL188" s="9"/>
      <c r="JM188" s="9"/>
      <c r="JN188" s="9"/>
      <c r="JO188" s="9"/>
      <c r="JP188" s="9"/>
      <c r="JQ188" s="9"/>
      <c r="JR188" s="9"/>
      <c r="JS188" s="9"/>
      <c r="JT188" s="9"/>
      <c r="JU188" s="9"/>
      <c r="JV188" s="9"/>
      <c r="JW188" s="9"/>
      <c r="JX188" s="9"/>
      <c r="JY188" s="9"/>
      <c r="JZ188" s="9"/>
      <c r="KA188" s="9"/>
      <c r="KB188" s="9"/>
      <c r="KC188" s="9"/>
      <c r="KD188" s="9"/>
      <c r="KE188" s="9"/>
      <c r="KF188" s="9"/>
      <c r="KG188" s="9"/>
      <c r="KH188" s="9"/>
      <c r="KI188" s="9"/>
      <c r="KJ188" s="9"/>
      <c r="KK188" s="9"/>
      <c r="KL188" s="9"/>
      <c r="KM188" s="9"/>
      <c r="KN188" s="9"/>
      <c r="KO188" s="9"/>
      <c r="KP188" s="9"/>
      <c r="KQ188" s="9"/>
      <c r="KR188" s="9"/>
      <c r="KS188" s="9"/>
      <c r="KT188" s="9"/>
      <c r="KU188" s="9"/>
      <c r="KV188" s="9"/>
      <c r="KW188" s="9"/>
      <c r="KX188" s="9"/>
      <c r="KY188" s="9"/>
      <c r="KZ188" s="9"/>
      <c r="LA188" s="9"/>
      <c r="LB188" s="9"/>
      <c r="LC188" s="9"/>
      <c r="LD188" s="9"/>
      <c r="LE188" s="9"/>
      <c r="LF188" s="9"/>
      <c r="LG188" s="9"/>
      <c r="LH188" s="9"/>
      <c r="LI188" s="9"/>
      <c r="LJ188" s="9"/>
      <c r="LK188" s="9"/>
      <c r="LL188" s="9"/>
      <c r="LM188" s="9"/>
      <c r="LN188" s="9"/>
      <c r="LO188" s="9"/>
      <c r="LP188" s="9"/>
      <c r="LQ188" s="9"/>
      <c r="LR188" s="9"/>
      <c r="LS188" s="9"/>
      <c r="LT188" s="9"/>
      <c r="LU188" s="9"/>
      <c r="LV188" s="9"/>
      <c r="LW188" s="9"/>
      <c r="LX188" s="9"/>
      <c r="LY188" s="9"/>
      <c r="LZ188" s="9"/>
      <c r="MA188" s="9"/>
      <c r="MB188" s="9"/>
      <c r="MC188" s="9"/>
      <c r="MD188" s="9"/>
      <c r="ME188" s="9"/>
      <c r="MF188" s="9"/>
      <c r="MG188" s="9"/>
      <c r="MH188" s="9"/>
      <c r="MI188" s="9"/>
      <c r="MJ188" s="9"/>
      <c r="MK188" s="9"/>
      <c r="ML188" s="9"/>
      <c r="MM188" s="9"/>
      <c r="MN188" s="9"/>
      <c r="MO188" s="9"/>
      <c r="MP188" s="9"/>
      <c r="MQ188" s="9"/>
      <c r="MR188" s="9"/>
      <c r="MS188" s="9"/>
      <c r="MT188" s="9"/>
      <c r="MU188" s="9"/>
      <c r="MV188" s="9"/>
      <c r="MW188" s="9"/>
      <c r="MX188" s="9"/>
      <c r="MY188" s="9"/>
      <c r="MZ188" s="9"/>
      <c r="NA188" s="9"/>
      <c r="NB188" s="9"/>
      <c r="NC188" s="9"/>
      <c r="ND188" s="9"/>
      <c r="NE188" s="9"/>
      <c r="NF188" s="9"/>
      <c r="NG188" s="9"/>
      <c r="NH188" s="9"/>
      <c r="NI188" s="9"/>
      <c r="NJ188" s="9"/>
      <c r="NK188" s="9"/>
      <c r="NL188" s="9"/>
      <c r="NM188" s="9"/>
      <c r="NN188" s="9"/>
      <c r="NO188" s="9"/>
      <c r="NP188" s="9"/>
      <c r="NQ188" s="9"/>
      <c r="NR188" s="9"/>
      <c r="NS188" s="9"/>
      <c r="NT188" s="9"/>
      <c r="NU188" s="9"/>
      <c r="NV188" s="9"/>
      <c r="NW188" s="9"/>
      <c r="NX188" s="9"/>
      <c r="NY188" s="9"/>
      <c r="NZ188" s="9"/>
      <c r="OA188" s="9"/>
      <c r="OB188" s="9"/>
      <c r="OC188" s="9"/>
      <c r="OD188" s="9"/>
      <c r="OE188" s="9"/>
      <c r="OF188" s="9"/>
      <c r="OG188" s="9"/>
      <c r="OH188" s="9"/>
      <c r="OI188" s="9"/>
      <c r="OJ188" s="9"/>
      <c r="OK188" s="9"/>
      <c r="OL188" s="9"/>
      <c r="OM188" s="9"/>
      <c r="ON188" s="9"/>
      <c r="OO188" s="9"/>
      <c r="OP188" s="9"/>
      <c r="OQ188" s="9"/>
      <c r="OR188" s="9"/>
      <c r="OS188" s="9"/>
      <c r="OT188" s="9"/>
      <c r="OU188" s="9"/>
      <c r="OV188" s="9"/>
      <c r="OW188" s="9"/>
      <c r="OX188" s="9"/>
      <c r="OY188" s="9"/>
      <c r="OZ188" s="9"/>
      <c r="PA188" s="9"/>
      <c r="PB188" s="9"/>
      <c r="PC188" s="9"/>
      <c r="PD188" s="9"/>
      <c r="PE188" s="9"/>
      <c r="PF188" s="9"/>
      <c r="PG188" s="9"/>
      <c r="PH188" s="9"/>
      <c r="PI188" s="9"/>
      <c r="PJ188" s="9"/>
      <c r="PK188" s="9"/>
      <c r="PL188" s="9"/>
      <c r="PM188" s="9"/>
      <c r="PN188" s="9"/>
      <c r="PO188" s="9"/>
      <c r="PP188" s="9"/>
      <c r="PQ188" s="9"/>
      <c r="PR188" s="9"/>
      <c r="PS188" s="9"/>
      <c r="PT188" s="9"/>
      <c r="PU188" s="9"/>
      <c r="PV188" s="9"/>
      <c r="PW188" s="9"/>
      <c r="PX188" s="9"/>
      <c r="PY188" s="9"/>
      <c r="PZ188" s="9"/>
      <c r="QA188" s="9"/>
      <c r="QB188" s="9"/>
      <c r="QC188" s="9"/>
      <c r="QD188" s="9"/>
      <c r="QE188" s="9"/>
      <c r="QF188" s="9"/>
      <c r="QG188" s="9"/>
      <c r="QH188" s="9"/>
      <c r="QI188" s="9"/>
      <c r="QJ188" s="9"/>
      <c r="QK188" s="9"/>
      <c r="QL188" s="9"/>
      <c r="QM188" s="9"/>
      <c r="QN188" s="9"/>
      <c r="QO188" s="9"/>
      <c r="QP188" s="9"/>
      <c r="QQ188" s="9"/>
      <c r="QR188" s="9"/>
      <c r="QS188" s="9"/>
      <c r="QT188" s="9"/>
      <c r="QU188" s="9"/>
      <c r="QV188" s="9"/>
      <c r="QW188" s="9"/>
      <c r="QX188" s="9"/>
      <c r="QY188" s="9"/>
      <c r="QZ188" s="9"/>
      <c r="RA188" s="9"/>
      <c r="RB188" s="9"/>
      <c r="RC188" s="9"/>
      <c r="RD188" s="9"/>
      <c r="RE188" s="9"/>
      <c r="RF188" s="9"/>
      <c r="RG188" s="9"/>
      <c r="RH188" s="9"/>
      <c r="RI188" s="9"/>
      <c r="RJ188" s="9"/>
      <c r="RK188" s="9"/>
      <c r="RL188" s="9"/>
      <c r="RM188" s="9"/>
      <c r="RN188" s="9"/>
      <c r="RO188" s="9"/>
      <c r="RP188" s="9"/>
      <c r="RQ188" s="9"/>
      <c r="RR188" s="9"/>
      <c r="RS188" s="9"/>
      <c r="RT188" s="9"/>
      <c r="RU188" s="9"/>
      <c r="RV188" s="9"/>
      <c r="RW188" s="9"/>
      <c r="RX188" s="9"/>
      <c r="RY188" s="9"/>
      <c r="RZ188" s="9"/>
      <c r="SA188" s="9"/>
      <c r="SB188" s="9"/>
      <c r="SC188" s="9"/>
      <c r="SD188" s="9"/>
      <c r="SE188" s="9"/>
      <c r="SF188" s="9"/>
      <c r="SG188" s="9"/>
      <c r="SH188" s="9"/>
      <c r="SI188" s="9"/>
      <c r="SJ188" s="9"/>
      <c r="SK188" s="9"/>
      <c r="SL188" s="9"/>
      <c r="SM188" s="9"/>
      <c r="SN188" s="9"/>
      <c r="SO188" s="9"/>
      <c r="SP188" s="9"/>
      <c r="SQ188" s="9"/>
      <c r="SR188" s="9"/>
      <c r="SS188" s="9"/>
      <c r="ST188" s="9"/>
      <c r="SU188" s="9"/>
      <c r="SV188" s="9"/>
      <c r="SW188" s="9"/>
      <c r="SX188" s="9"/>
      <c r="SY188" s="9"/>
      <c r="SZ188" s="9"/>
      <c r="TA188" s="9"/>
      <c r="TB188" s="9"/>
      <c r="TC188" s="9"/>
      <c r="TD188" s="9"/>
      <c r="TE188" s="9"/>
      <c r="TF188" s="9"/>
      <c r="TG188" s="9"/>
      <c r="TH188" s="9"/>
      <c r="TI188" s="9"/>
      <c r="TJ188" s="9"/>
      <c r="TK188" s="9"/>
      <c r="TL188" s="9"/>
      <c r="TM188" s="9"/>
      <c r="TN188" s="9"/>
      <c r="TO188" s="9"/>
      <c r="TP188" s="9"/>
      <c r="TQ188" s="9"/>
      <c r="TR188" s="9"/>
      <c r="TS188" s="9"/>
      <c r="TT188" s="9"/>
      <c r="TU188" s="9"/>
      <c r="TV188" s="9"/>
      <c r="TW188" s="9"/>
      <c r="TX188" s="9"/>
      <c r="TY188" s="9"/>
      <c r="TZ188" s="9"/>
      <c r="UA188" s="9"/>
      <c r="UB188" s="9"/>
      <c r="UC188" s="9"/>
      <c r="UD188" s="9"/>
      <c r="UE188" s="9"/>
      <c r="UF188" s="9"/>
      <c r="UG188" s="9"/>
      <c r="UH188" s="9"/>
      <c r="UI188" s="9"/>
      <c r="UJ188" s="9"/>
      <c r="UK188" s="9"/>
      <c r="UL188" s="9"/>
      <c r="UM188" s="9"/>
      <c r="UN188" s="9"/>
      <c r="UO188" s="9"/>
      <c r="UP188" s="9"/>
      <c r="UQ188" s="9"/>
      <c r="UR188" s="9"/>
      <c r="US188" s="9"/>
      <c r="UT188" s="9"/>
      <c r="UU188" s="9"/>
      <c r="UV188" s="9"/>
      <c r="UW188" s="9"/>
      <c r="UX188" s="9"/>
      <c r="UY188" s="9"/>
      <c r="UZ188" s="9"/>
      <c r="VA188" s="9"/>
      <c r="VB188" s="9"/>
      <c r="VC188" s="9"/>
      <c r="VD188" s="9"/>
      <c r="VE188" s="9"/>
      <c r="VF188" s="9"/>
      <c r="VG188" s="9"/>
      <c r="VH188" s="9"/>
      <c r="VI188" s="9"/>
      <c r="VJ188" s="9"/>
      <c r="VK188" s="9"/>
      <c r="VL188" s="9"/>
      <c r="VM188" s="9"/>
      <c r="VN188" s="9"/>
      <c r="VO188" s="9"/>
      <c r="VP188" s="9"/>
      <c r="VQ188" s="9"/>
      <c r="VR188" s="9"/>
      <c r="VS188" s="9"/>
      <c r="VT188" s="9"/>
      <c r="VU188" s="9"/>
      <c r="VV188" s="9"/>
      <c r="VW188" s="9"/>
      <c r="VX188" s="9"/>
      <c r="VY188" s="9"/>
      <c r="VZ188" s="9"/>
      <c r="WA188" s="9"/>
      <c r="WB188" s="9"/>
      <c r="WC188" s="9"/>
      <c r="WD188" s="9"/>
      <c r="WE188" s="9"/>
      <c r="WF188" s="9"/>
      <c r="WG188" s="9"/>
      <c r="WH188" s="9"/>
      <c r="WI188" s="9"/>
      <c r="WJ188" s="9"/>
      <c r="WK188" s="9"/>
      <c r="WL188" s="9"/>
      <c r="WM188" s="9"/>
      <c r="WN188" s="9"/>
      <c r="WO188" s="9"/>
      <c r="WP188" s="9"/>
      <c r="WQ188" s="9"/>
      <c r="WR188" s="9"/>
      <c r="WS188" s="9"/>
      <c r="WT188" s="9"/>
      <c r="WU188" s="9"/>
      <c r="WV188" s="9"/>
      <c r="WW188" s="9"/>
      <c r="WX188" s="9"/>
      <c r="WY188" s="9"/>
      <c r="WZ188" s="9"/>
      <c r="XA188" s="9"/>
      <c r="XB188" s="9"/>
      <c r="XC188" s="9"/>
      <c r="XD188" s="9"/>
      <c r="XE188" s="9"/>
      <c r="XF188" s="9"/>
      <c r="XG188" s="9"/>
      <c r="XH188" s="9"/>
      <c r="XI188" s="9"/>
      <c r="XJ188" s="9"/>
      <c r="XK188" s="9"/>
      <c r="XL188" s="9"/>
      <c r="XM188" s="9"/>
      <c r="XN188" s="9"/>
      <c r="XO188" s="9"/>
      <c r="XP188" s="9"/>
      <c r="XQ188" s="9"/>
      <c r="XR188" s="9"/>
      <c r="XS188" s="9"/>
      <c r="XT188" s="9"/>
      <c r="XU188" s="9"/>
      <c r="XV188" s="9"/>
      <c r="XW188" s="9"/>
      <c r="XX188" s="9"/>
      <c r="XY188" s="9"/>
      <c r="XZ188" s="9"/>
      <c r="YA188" s="9"/>
      <c r="YB188" s="9"/>
      <c r="YC188" s="9"/>
      <c r="YD188" s="9"/>
      <c r="YE188" s="9"/>
      <c r="YF188" s="9"/>
      <c r="YG188" s="9"/>
      <c r="YH188" s="9"/>
      <c r="YI188" s="9"/>
      <c r="YJ188" s="9"/>
      <c r="YK188" s="9"/>
      <c r="YL188" s="9"/>
      <c r="YM188" s="9"/>
      <c r="YN188" s="9"/>
      <c r="YO188" s="9"/>
      <c r="YP188" s="9"/>
      <c r="YQ188" s="9"/>
      <c r="YR188" s="9"/>
      <c r="YS188" s="9"/>
      <c r="YT188" s="9"/>
      <c r="YU188" s="9"/>
      <c r="YV188" s="9"/>
      <c r="YW188" s="9"/>
      <c r="YX188" s="9"/>
      <c r="YY188" s="9"/>
      <c r="YZ188" s="9"/>
      <c r="ZA188" s="9"/>
      <c r="ZB188" s="9"/>
      <c r="ZC188" s="9"/>
      <c r="ZD188" s="9"/>
      <c r="ZE188" s="9"/>
      <c r="ZF188" s="9"/>
      <c r="ZG188" s="9"/>
      <c r="ZH188" s="9"/>
      <c r="ZI188" s="9"/>
      <c r="ZJ188" s="9"/>
      <c r="ZK188" s="9"/>
      <c r="ZL188" s="9"/>
      <c r="ZM188" s="9"/>
      <c r="ZN188" s="9"/>
      <c r="ZO188" s="9"/>
      <c r="ZP188" s="9"/>
      <c r="ZQ188" s="9"/>
      <c r="ZR188" s="9"/>
      <c r="ZS188" s="9"/>
      <c r="ZT188" s="9"/>
      <c r="ZU188" s="9"/>
      <c r="ZV188" s="9"/>
      <c r="ZW188" s="9"/>
      <c r="ZX188" s="9"/>
      <c r="ZY188" s="9"/>
      <c r="ZZ188" s="9"/>
      <c r="AAA188" s="9"/>
      <c r="AAB188" s="9"/>
      <c r="AAC188" s="9"/>
      <c r="AAD188" s="9"/>
      <c r="AAE188" s="9"/>
      <c r="AAF188" s="9"/>
      <c r="AAG188" s="9"/>
      <c r="AAH188" s="9"/>
      <c r="AAI188" s="9"/>
      <c r="AAJ188" s="9"/>
      <c r="AAK188" s="9"/>
      <c r="AAL188" s="9"/>
      <c r="AAM188" s="9"/>
      <c r="AAN188" s="9"/>
      <c r="AAO188" s="9"/>
      <c r="AAP188" s="9"/>
      <c r="AAQ188" s="9"/>
      <c r="AAR188" s="9"/>
      <c r="AAS188" s="9"/>
      <c r="AAT188" s="9"/>
      <c r="AAU188" s="9"/>
      <c r="AAV188" s="9"/>
      <c r="AAW188" s="9"/>
      <c r="AAX188" s="9"/>
      <c r="AAY188" s="9"/>
      <c r="AAZ188" s="9"/>
      <c r="ABA188" s="9"/>
      <c r="ABB188" s="9"/>
      <c r="ABC188" s="9"/>
      <c r="ABD188" s="9"/>
      <c r="ABE188" s="9"/>
      <c r="ABF188" s="9"/>
      <c r="ABG188" s="9"/>
      <c r="ABH188" s="9"/>
      <c r="ABI188" s="9"/>
      <c r="ABJ188" s="9"/>
      <c r="ABK188" s="9"/>
      <c r="ABL188" s="9"/>
      <c r="ABM188" s="9"/>
      <c r="ABN188" s="9"/>
      <c r="ABO188" s="9"/>
      <c r="ABP188" s="9"/>
      <c r="ABQ188" s="9"/>
      <c r="ABR188" s="9"/>
      <c r="ABS188" s="9"/>
      <c r="ABT188" s="9"/>
      <c r="ABU188" s="9"/>
      <c r="ABV188" s="9"/>
      <c r="ABW188" s="9"/>
      <c r="ABX188" s="9"/>
      <c r="ABY188" s="9"/>
      <c r="ABZ188" s="9"/>
      <c r="ACA188" s="9"/>
      <c r="ACB188" s="9"/>
      <c r="ACC188" s="9"/>
      <c r="ACD188" s="9"/>
      <c r="ACE188" s="9"/>
      <c r="ACF188" s="9"/>
      <c r="ACG188" s="9"/>
      <c r="ACH188" s="9"/>
      <c r="ACI188" s="9"/>
      <c r="ACJ188" s="9"/>
      <c r="ACK188" s="9"/>
      <c r="ACL188" s="9"/>
      <c r="ACM188" s="9"/>
      <c r="ACN188" s="9"/>
      <c r="ACO188" s="9"/>
      <c r="ACP188" s="9"/>
      <c r="ACQ188" s="9"/>
      <c r="ACR188" s="9"/>
      <c r="ACS188" s="9"/>
      <c r="ACT188" s="9"/>
      <c r="ACU188" s="9"/>
      <c r="ACV188" s="9"/>
      <c r="ACW188" s="9"/>
      <c r="ACX188" s="9"/>
      <c r="ACY188" s="9"/>
      <c r="ACZ188" s="9"/>
      <c r="ADA188" s="9"/>
      <c r="ADB188" s="9"/>
      <c r="ADC188" s="9"/>
      <c r="ADD188" s="9"/>
      <c r="ADE188" s="9"/>
      <c r="ADF188" s="9"/>
      <c r="ADG188" s="9"/>
      <c r="ADH188" s="9"/>
      <c r="ADI188" s="9"/>
      <c r="ADJ188" s="9"/>
      <c r="ADK188" s="9"/>
      <c r="ADL188" s="9"/>
      <c r="ADM188" s="9"/>
      <c r="ADN188" s="9"/>
      <c r="ADO188" s="9"/>
      <c r="ADP188" s="9"/>
      <c r="ADQ188" s="9"/>
      <c r="ADR188" s="9"/>
      <c r="ADS188" s="9"/>
      <c r="ADT188" s="9"/>
      <c r="ADU188" s="9"/>
      <c r="ADV188" s="9"/>
      <c r="XFC188" s="10"/>
    </row>
    <row r="189" spans="1:802 16383:16383" s="10" customFormat="1" ht="24.75" customHeight="1">
      <c r="A189" s="9"/>
      <c r="B189" s="19" t="s">
        <v>84</v>
      </c>
      <c r="C189" s="55">
        <v>0</v>
      </c>
      <c r="D189" s="68">
        <v>0</v>
      </c>
      <c r="E189" s="62">
        <v>0</v>
      </c>
      <c r="F189" s="55">
        <v>0</v>
      </c>
      <c r="G189" s="68">
        <v>0</v>
      </c>
      <c r="H189" s="62">
        <v>0</v>
      </c>
      <c r="I189" s="55">
        <v>0</v>
      </c>
      <c r="J189" s="68">
        <v>0</v>
      </c>
      <c r="K189" s="62">
        <v>0</v>
      </c>
      <c r="L189" s="55">
        <v>0</v>
      </c>
      <c r="M189" s="68">
        <v>0</v>
      </c>
      <c r="N189" s="62">
        <v>0</v>
      </c>
      <c r="O189" s="55">
        <v>0</v>
      </c>
      <c r="P189" s="68">
        <v>0</v>
      </c>
      <c r="Q189" s="62">
        <v>0</v>
      </c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  <c r="IU189" s="9"/>
      <c r="IV189" s="9"/>
      <c r="IW189" s="9"/>
      <c r="IX189" s="9"/>
      <c r="IY189" s="9"/>
      <c r="IZ189" s="9"/>
      <c r="JA189" s="9"/>
      <c r="JB189" s="9"/>
      <c r="JC189" s="9"/>
      <c r="JD189" s="9"/>
      <c r="JE189" s="9"/>
      <c r="JF189" s="9"/>
      <c r="JG189" s="9"/>
      <c r="JH189" s="9"/>
      <c r="JI189" s="9"/>
      <c r="JJ189" s="9"/>
      <c r="JK189" s="9"/>
      <c r="JL189" s="9"/>
      <c r="JM189" s="9"/>
      <c r="JN189" s="9"/>
      <c r="JO189" s="9"/>
      <c r="JP189" s="9"/>
      <c r="JQ189" s="9"/>
      <c r="JR189" s="9"/>
      <c r="JS189" s="9"/>
      <c r="JT189" s="9"/>
      <c r="JU189" s="9"/>
      <c r="JV189" s="9"/>
      <c r="JW189" s="9"/>
      <c r="JX189" s="9"/>
      <c r="JY189" s="9"/>
      <c r="JZ189" s="9"/>
      <c r="KA189" s="9"/>
      <c r="KB189" s="9"/>
      <c r="KC189" s="9"/>
      <c r="KD189" s="9"/>
      <c r="KE189" s="9"/>
      <c r="KF189" s="9"/>
      <c r="KG189" s="9"/>
      <c r="KH189" s="9"/>
      <c r="KI189" s="9"/>
      <c r="KJ189" s="9"/>
      <c r="KK189" s="9"/>
      <c r="KL189" s="9"/>
      <c r="KM189" s="9"/>
      <c r="KN189" s="9"/>
      <c r="KO189" s="9"/>
      <c r="KP189" s="9"/>
      <c r="KQ189" s="9"/>
      <c r="KR189" s="9"/>
      <c r="KS189" s="9"/>
      <c r="KT189" s="9"/>
      <c r="KU189" s="9"/>
      <c r="KV189" s="9"/>
      <c r="KW189" s="9"/>
      <c r="KX189" s="9"/>
      <c r="KY189" s="9"/>
      <c r="KZ189" s="9"/>
      <c r="LA189" s="9"/>
      <c r="LB189" s="9"/>
      <c r="LC189" s="9"/>
      <c r="LD189" s="9"/>
      <c r="LE189" s="9"/>
      <c r="LF189" s="9"/>
      <c r="LG189" s="9"/>
      <c r="LH189" s="9"/>
      <c r="LI189" s="9"/>
      <c r="LJ189" s="9"/>
      <c r="LK189" s="9"/>
      <c r="LL189" s="9"/>
      <c r="LM189" s="9"/>
      <c r="LN189" s="9"/>
      <c r="LO189" s="9"/>
      <c r="LP189" s="9"/>
      <c r="LQ189" s="9"/>
      <c r="LR189" s="9"/>
      <c r="LS189" s="9"/>
      <c r="LT189" s="9"/>
      <c r="LU189" s="9"/>
      <c r="LV189" s="9"/>
      <c r="LW189" s="9"/>
      <c r="LX189" s="9"/>
      <c r="LY189" s="9"/>
      <c r="LZ189" s="9"/>
      <c r="MA189" s="9"/>
      <c r="MB189" s="9"/>
      <c r="MC189" s="9"/>
      <c r="MD189" s="9"/>
      <c r="ME189" s="9"/>
      <c r="MF189" s="9"/>
      <c r="MG189" s="9"/>
      <c r="MH189" s="9"/>
      <c r="MI189" s="9"/>
      <c r="MJ189" s="9"/>
      <c r="MK189" s="9"/>
      <c r="ML189" s="9"/>
      <c r="MM189" s="9"/>
      <c r="MN189" s="9"/>
      <c r="MO189" s="9"/>
      <c r="MP189" s="9"/>
      <c r="MQ189" s="9"/>
      <c r="MR189" s="9"/>
      <c r="MS189" s="9"/>
      <c r="MT189" s="9"/>
      <c r="MU189" s="9"/>
      <c r="MV189" s="9"/>
      <c r="MW189" s="9"/>
      <c r="MX189" s="9"/>
      <c r="MY189" s="9"/>
      <c r="MZ189" s="9"/>
      <c r="NA189" s="9"/>
      <c r="NB189" s="9"/>
      <c r="NC189" s="9"/>
      <c r="ND189" s="9"/>
      <c r="NE189" s="9"/>
      <c r="NF189" s="9"/>
      <c r="NG189" s="9"/>
      <c r="NH189" s="9"/>
      <c r="NI189" s="9"/>
      <c r="NJ189" s="9"/>
      <c r="NK189" s="9"/>
      <c r="NL189" s="9"/>
      <c r="NM189" s="9"/>
      <c r="NN189" s="9"/>
      <c r="NO189" s="9"/>
      <c r="NP189" s="9"/>
      <c r="NQ189" s="9"/>
      <c r="NR189" s="9"/>
      <c r="NS189" s="9"/>
      <c r="NT189" s="9"/>
      <c r="NU189" s="9"/>
      <c r="NV189" s="9"/>
      <c r="NW189" s="9"/>
      <c r="NX189" s="9"/>
      <c r="NY189" s="9"/>
      <c r="NZ189" s="9"/>
      <c r="OA189" s="9"/>
      <c r="OB189" s="9"/>
      <c r="OC189" s="9"/>
      <c r="OD189" s="9"/>
      <c r="OE189" s="9"/>
      <c r="OF189" s="9"/>
      <c r="OG189" s="9"/>
      <c r="OH189" s="9"/>
      <c r="OI189" s="9"/>
      <c r="OJ189" s="9"/>
      <c r="OK189" s="9"/>
      <c r="OL189" s="9"/>
      <c r="OM189" s="9"/>
      <c r="ON189" s="9"/>
      <c r="OO189" s="9"/>
      <c r="OP189" s="9"/>
      <c r="OQ189" s="9"/>
      <c r="OR189" s="9"/>
      <c r="OS189" s="9"/>
      <c r="OT189" s="9"/>
      <c r="OU189" s="9"/>
      <c r="OV189" s="9"/>
      <c r="OW189" s="9"/>
      <c r="OX189" s="9"/>
      <c r="OY189" s="9"/>
      <c r="OZ189" s="9"/>
      <c r="PA189" s="9"/>
      <c r="PB189" s="9"/>
      <c r="PC189" s="9"/>
      <c r="PD189" s="9"/>
      <c r="PE189" s="9"/>
      <c r="PF189" s="9"/>
      <c r="PG189" s="9"/>
      <c r="PH189" s="9"/>
      <c r="PI189" s="9"/>
      <c r="PJ189" s="9"/>
      <c r="PK189" s="9"/>
      <c r="PL189" s="9"/>
      <c r="PM189" s="9"/>
      <c r="PN189" s="9"/>
      <c r="PO189" s="9"/>
      <c r="PP189" s="9"/>
      <c r="PQ189" s="9"/>
      <c r="PR189" s="9"/>
      <c r="PS189" s="9"/>
      <c r="PT189" s="9"/>
      <c r="PU189" s="9"/>
      <c r="PV189" s="9"/>
      <c r="PW189" s="9"/>
      <c r="PX189" s="9"/>
      <c r="PY189" s="9"/>
      <c r="PZ189" s="9"/>
      <c r="QA189" s="9"/>
      <c r="QB189" s="9"/>
      <c r="QC189" s="9"/>
      <c r="QD189" s="9"/>
      <c r="QE189" s="9"/>
      <c r="QF189" s="9"/>
      <c r="QG189" s="9"/>
      <c r="QH189" s="9"/>
      <c r="QI189" s="9"/>
      <c r="QJ189" s="9"/>
      <c r="QK189" s="9"/>
      <c r="QL189" s="9"/>
      <c r="QM189" s="9"/>
      <c r="QN189" s="9"/>
      <c r="QO189" s="9"/>
      <c r="QP189" s="9"/>
      <c r="QQ189" s="9"/>
      <c r="QR189" s="9"/>
      <c r="QS189" s="9"/>
      <c r="QT189" s="9"/>
      <c r="QU189" s="9"/>
      <c r="QV189" s="9"/>
      <c r="QW189" s="9"/>
      <c r="QX189" s="9"/>
      <c r="QY189" s="9"/>
      <c r="QZ189" s="9"/>
      <c r="RA189" s="9"/>
      <c r="RB189" s="9"/>
      <c r="RC189" s="9"/>
      <c r="RD189" s="9"/>
      <c r="RE189" s="9"/>
      <c r="RF189" s="9"/>
      <c r="RG189" s="9"/>
      <c r="RH189" s="9"/>
      <c r="RI189" s="9"/>
      <c r="RJ189" s="9"/>
      <c r="RK189" s="9"/>
      <c r="RL189" s="9"/>
      <c r="RM189" s="9"/>
      <c r="RN189" s="9"/>
      <c r="RO189" s="9"/>
      <c r="RP189" s="9"/>
      <c r="RQ189" s="9"/>
      <c r="RR189" s="9"/>
      <c r="RS189" s="9"/>
      <c r="RT189" s="9"/>
      <c r="RU189" s="9"/>
      <c r="RV189" s="9"/>
      <c r="RW189" s="9"/>
      <c r="RX189" s="9"/>
      <c r="RY189" s="9"/>
      <c r="RZ189" s="9"/>
      <c r="SA189" s="9"/>
      <c r="SB189" s="9"/>
      <c r="SC189" s="9"/>
      <c r="SD189" s="9"/>
      <c r="SE189" s="9"/>
      <c r="SF189" s="9"/>
      <c r="SG189" s="9"/>
      <c r="SH189" s="9"/>
      <c r="SI189" s="9"/>
      <c r="SJ189" s="9"/>
      <c r="SK189" s="9"/>
      <c r="SL189" s="9"/>
      <c r="SM189" s="9"/>
      <c r="SN189" s="9"/>
      <c r="SO189" s="9"/>
      <c r="SP189" s="9"/>
      <c r="SQ189" s="9"/>
      <c r="SR189" s="9"/>
      <c r="SS189" s="9"/>
      <c r="ST189" s="9"/>
      <c r="SU189" s="9"/>
      <c r="SV189" s="9"/>
      <c r="SW189" s="9"/>
      <c r="SX189" s="9"/>
      <c r="SY189" s="9"/>
      <c r="SZ189" s="9"/>
      <c r="TA189" s="9"/>
      <c r="TB189" s="9"/>
      <c r="TC189" s="9"/>
      <c r="TD189" s="9"/>
      <c r="TE189" s="9"/>
      <c r="TF189" s="9"/>
      <c r="TG189" s="9"/>
      <c r="TH189" s="9"/>
      <c r="TI189" s="9"/>
      <c r="TJ189" s="9"/>
      <c r="TK189" s="9"/>
      <c r="TL189" s="9"/>
      <c r="TM189" s="9"/>
      <c r="TN189" s="9"/>
      <c r="TO189" s="9"/>
      <c r="TP189" s="9"/>
      <c r="TQ189" s="9"/>
      <c r="TR189" s="9"/>
      <c r="TS189" s="9"/>
      <c r="TT189" s="9"/>
      <c r="TU189" s="9"/>
      <c r="TV189" s="9"/>
      <c r="TW189" s="9"/>
      <c r="TX189" s="9"/>
      <c r="TY189" s="9"/>
      <c r="TZ189" s="9"/>
      <c r="UA189" s="9"/>
      <c r="UB189" s="9"/>
      <c r="UC189" s="9"/>
      <c r="UD189" s="9"/>
      <c r="UE189" s="9"/>
      <c r="UF189" s="9"/>
      <c r="UG189" s="9"/>
      <c r="UH189" s="9"/>
      <c r="UI189" s="9"/>
      <c r="UJ189" s="9"/>
      <c r="UK189" s="9"/>
      <c r="UL189" s="9"/>
      <c r="UM189" s="9"/>
      <c r="UN189" s="9"/>
      <c r="UO189" s="9"/>
      <c r="UP189" s="9"/>
      <c r="UQ189" s="9"/>
      <c r="UR189" s="9"/>
      <c r="US189" s="9"/>
      <c r="UT189" s="9"/>
      <c r="UU189" s="9"/>
      <c r="UV189" s="9"/>
      <c r="UW189" s="9"/>
      <c r="UX189" s="9"/>
      <c r="UY189" s="9"/>
      <c r="UZ189" s="9"/>
      <c r="VA189" s="9"/>
      <c r="VB189" s="9"/>
      <c r="VC189" s="9"/>
      <c r="VD189" s="9"/>
      <c r="VE189" s="9"/>
      <c r="VF189" s="9"/>
      <c r="VG189" s="9"/>
      <c r="VH189" s="9"/>
      <c r="VI189" s="9"/>
      <c r="VJ189" s="9"/>
      <c r="VK189" s="9"/>
      <c r="VL189" s="9"/>
      <c r="VM189" s="9"/>
      <c r="VN189" s="9"/>
      <c r="VO189" s="9"/>
      <c r="VP189" s="9"/>
      <c r="VQ189" s="9"/>
      <c r="VR189" s="9"/>
      <c r="VS189" s="9"/>
      <c r="VT189" s="9"/>
      <c r="VU189" s="9"/>
      <c r="VV189" s="9"/>
      <c r="VW189" s="9"/>
      <c r="VX189" s="9"/>
      <c r="VY189" s="9"/>
      <c r="VZ189" s="9"/>
      <c r="WA189" s="9"/>
      <c r="WB189" s="9"/>
      <c r="WC189" s="9"/>
      <c r="WD189" s="9"/>
      <c r="WE189" s="9"/>
      <c r="WF189" s="9"/>
      <c r="WG189" s="9"/>
      <c r="WH189" s="9"/>
      <c r="WI189" s="9"/>
      <c r="WJ189" s="9"/>
      <c r="WK189" s="9"/>
      <c r="WL189" s="9"/>
      <c r="WM189" s="9"/>
      <c r="WN189" s="9"/>
      <c r="WO189" s="9"/>
      <c r="WP189" s="9"/>
      <c r="WQ189" s="9"/>
      <c r="WR189" s="9"/>
      <c r="WS189" s="9"/>
      <c r="WT189" s="9"/>
      <c r="WU189" s="9"/>
      <c r="WV189" s="9"/>
      <c r="WW189" s="9"/>
      <c r="WX189" s="9"/>
      <c r="WY189" s="9"/>
      <c r="WZ189" s="9"/>
      <c r="XA189" s="9"/>
      <c r="XB189" s="9"/>
      <c r="XC189" s="9"/>
      <c r="XD189" s="9"/>
      <c r="XE189" s="9"/>
      <c r="XF189" s="9"/>
      <c r="XG189" s="9"/>
      <c r="XH189" s="9"/>
      <c r="XI189" s="9"/>
      <c r="XJ189" s="9"/>
      <c r="XK189" s="9"/>
      <c r="XL189" s="9"/>
      <c r="XM189" s="9"/>
      <c r="XN189" s="9"/>
      <c r="XO189" s="9"/>
      <c r="XP189" s="9"/>
      <c r="XQ189" s="9"/>
      <c r="XR189" s="9"/>
      <c r="XS189" s="9"/>
      <c r="XT189" s="9"/>
      <c r="XU189" s="9"/>
      <c r="XV189" s="9"/>
      <c r="XW189" s="9"/>
      <c r="XX189" s="9"/>
      <c r="XY189" s="9"/>
      <c r="XZ189" s="9"/>
      <c r="YA189" s="9"/>
      <c r="YB189" s="9"/>
      <c r="YC189" s="9"/>
      <c r="YD189" s="9"/>
      <c r="YE189" s="9"/>
      <c r="YF189" s="9"/>
      <c r="YG189" s="9"/>
      <c r="YH189" s="9"/>
      <c r="YI189" s="9"/>
      <c r="YJ189" s="9"/>
      <c r="YK189" s="9"/>
      <c r="YL189" s="9"/>
      <c r="YM189" s="9"/>
      <c r="YN189" s="9"/>
      <c r="YO189" s="9"/>
      <c r="YP189" s="9"/>
      <c r="YQ189" s="9"/>
      <c r="YR189" s="9"/>
      <c r="YS189" s="9"/>
      <c r="YT189" s="9"/>
      <c r="YU189" s="9"/>
      <c r="YV189" s="9"/>
      <c r="YW189" s="9"/>
      <c r="YX189" s="9"/>
      <c r="YY189" s="9"/>
      <c r="YZ189" s="9"/>
      <c r="ZA189" s="9"/>
      <c r="ZB189" s="9"/>
      <c r="ZC189" s="9"/>
      <c r="ZD189" s="9"/>
      <c r="ZE189" s="9"/>
      <c r="ZF189" s="9"/>
      <c r="ZG189" s="9"/>
      <c r="ZH189" s="9"/>
      <c r="ZI189" s="9"/>
      <c r="ZJ189" s="9"/>
      <c r="ZK189" s="9"/>
      <c r="ZL189" s="9"/>
      <c r="ZM189" s="9"/>
      <c r="ZN189" s="9"/>
      <c r="ZO189" s="9"/>
      <c r="ZP189" s="9"/>
      <c r="ZQ189" s="9"/>
      <c r="ZR189" s="9"/>
      <c r="ZS189" s="9"/>
      <c r="ZT189" s="9"/>
      <c r="ZU189" s="9"/>
      <c r="ZV189" s="9"/>
      <c r="ZW189" s="9"/>
      <c r="ZX189" s="9"/>
      <c r="ZY189" s="9"/>
      <c r="ZZ189" s="9"/>
      <c r="AAA189" s="9"/>
      <c r="AAB189" s="9"/>
      <c r="AAC189" s="9"/>
      <c r="AAD189" s="9"/>
      <c r="AAE189" s="9"/>
      <c r="AAF189" s="9"/>
      <c r="AAG189" s="9"/>
      <c r="AAH189" s="9"/>
      <c r="AAI189" s="9"/>
      <c r="AAJ189" s="9"/>
      <c r="AAK189" s="9"/>
      <c r="AAL189" s="9"/>
      <c r="AAM189" s="9"/>
      <c r="AAN189" s="9"/>
      <c r="AAO189" s="9"/>
      <c r="AAP189" s="9"/>
      <c r="AAQ189" s="9"/>
      <c r="AAR189" s="9"/>
      <c r="AAS189" s="9"/>
      <c r="AAT189" s="9"/>
      <c r="AAU189" s="9"/>
      <c r="AAV189" s="9"/>
      <c r="AAW189" s="9"/>
      <c r="AAX189" s="9"/>
      <c r="AAY189" s="9"/>
      <c r="AAZ189" s="9"/>
      <c r="ABA189" s="9"/>
      <c r="ABB189" s="9"/>
      <c r="ABC189" s="9"/>
      <c r="ABD189" s="9"/>
      <c r="ABE189" s="9"/>
      <c r="ABF189" s="9"/>
      <c r="ABG189" s="9"/>
      <c r="ABH189" s="9"/>
      <c r="ABI189" s="9"/>
      <c r="ABJ189" s="9"/>
      <c r="ABK189" s="9"/>
      <c r="ABL189" s="9"/>
      <c r="ABM189" s="9"/>
      <c r="ABN189" s="9"/>
      <c r="ABO189" s="9"/>
      <c r="ABP189" s="9"/>
      <c r="ABQ189" s="9"/>
      <c r="ABR189" s="9"/>
      <c r="ABS189" s="9"/>
      <c r="ABT189" s="9"/>
      <c r="ABU189" s="9"/>
      <c r="ABV189" s="9"/>
      <c r="ABW189" s="9"/>
      <c r="ABX189" s="9"/>
      <c r="ABY189" s="9"/>
      <c r="ABZ189" s="9"/>
      <c r="ACA189" s="9"/>
      <c r="ACB189" s="9"/>
      <c r="ACC189" s="9"/>
      <c r="ACD189" s="9"/>
      <c r="ACE189" s="9"/>
      <c r="ACF189" s="9"/>
      <c r="ACG189" s="9"/>
      <c r="ACH189" s="9"/>
      <c r="ACI189" s="9"/>
      <c r="ACJ189" s="9"/>
      <c r="ACK189" s="9"/>
      <c r="ACL189" s="9"/>
      <c r="ACM189" s="9"/>
      <c r="ACN189" s="9"/>
      <c r="ACO189" s="9"/>
      <c r="ACP189" s="9"/>
      <c r="ACQ189" s="9"/>
      <c r="ACR189" s="9"/>
      <c r="ACS189" s="9"/>
      <c r="ACT189" s="9"/>
      <c r="ACU189" s="9"/>
      <c r="ACV189" s="9"/>
      <c r="ACW189" s="9"/>
      <c r="ACX189" s="9"/>
      <c r="ACY189" s="9"/>
      <c r="ACZ189" s="9"/>
      <c r="ADA189" s="9"/>
      <c r="ADB189" s="9"/>
      <c r="ADC189" s="9"/>
      <c r="ADD189" s="9"/>
      <c r="ADE189" s="9"/>
      <c r="ADF189" s="9"/>
      <c r="ADG189" s="9"/>
      <c r="ADH189" s="9"/>
      <c r="ADI189" s="9"/>
      <c r="ADJ189" s="9"/>
      <c r="ADK189" s="9"/>
      <c r="ADL189" s="9"/>
      <c r="ADM189" s="9"/>
      <c r="ADN189" s="9"/>
      <c r="ADO189" s="9"/>
      <c r="ADP189" s="9"/>
      <c r="ADQ189" s="9"/>
      <c r="ADR189" s="9"/>
      <c r="ADS189" s="9"/>
      <c r="ADT189" s="9"/>
      <c r="ADU189" s="9"/>
      <c r="ADV189" s="9"/>
    </row>
    <row r="190" spans="1:802 16383:16383" s="10" customFormat="1" ht="15" customHeight="1">
      <c r="A190" s="9"/>
      <c r="B190" s="31"/>
      <c r="C190" s="28"/>
      <c r="D190" s="162"/>
      <c r="E190" s="163"/>
      <c r="F190" s="28"/>
      <c r="G190" s="162"/>
      <c r="H190" s="163"/>
      <c r="I190" s="28"/>
      <c r="J190" s="162"/>
      <c r="K190" s="163"/>
      <c r="L190" s="199"/>
      <c r="M190" s="200"/>
      <c r="N190" s="201"/>
      <c r="O190" s="199"/>
      <c r="P190" s="200"/>
      <c r="Q190" s="201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  <c r="IL190" s="9"/>
      <c r="IM190" s="9"/>
      <c r="IN190" s="9"/>
      <c r="IO190" s="9"/>
      <c r="IP190" s="9"/>
      <c r="IQ190" s="9"/>
      <c r="IR190" s="9"/>
      <c r="IS190" s="9"/>
      <c r="IT190" s="9"/>
      <c r="IU190" s="9"/>
      <c r="IV190" s="9"/>
      <c r="IW190" s="9"/>
      <c r="IX190" s="9"/>
      <c r="IY190" s="9"/>
      <c r="IZ190" s="9"/>
      <c r="JA190" s="9"/>
      <c r="JB190" s="9"/>
      <c r="JC190" s="9"/>
      <c r="JD190" s="9"/>
      <c r="JE190" s="9"/>
      <c r="JF190" s="9"/>
      <c r="JG190" s="9"/>
      <c r="JH190" s="9"/>
      <c r="JI190" s="9"/>
      <c r="JJ190" s="9"/>
      <c r="JK190" s="9"/>
      <c r="JL190" s="9"/>
      <c r="JM190" s="9"/>
      <c r="JN190" s="9"/>
      <c r="JO190" s="9"/>
      <c r="JP190" s="9"/>
      <c r="JQ190" s="9"/>
      <c r="JR190" s="9"/>
      <c r="JS190" s="9"/>
      <c r="JT190" s="9"/>
      <c r="JU190" s="9"/>
      <c r="JV190" s="9"/>
      <c r="JW190" s="9"/>
      <c r="JX190" s="9"/>
      <c r="JY190" s="9"/>
      <c r="JZ190" s="9"/>
      <c r="KA190" s="9"/>
      <c r="KB190" s="9"/>
      <c r="KC190" s="9"/>
      <c r="KD190" s="9"/>
      <c r="KE190" s="9"/>
      <c r="KF190" s="9"/>
      <c r="KG190" s="9"/>
      <c r="KH190" s="9"/>
      <c r="KI190" s="9"/>
      <c r="KJ190" s="9"/>
      <c r="KK190" s="9"/>
      <c r="KL190" s="9"/>
      <c r="KM190" s="9"/>
      <c r="KN190" s="9"/>
      <c r="KO190" s="9"/>
      <c r="KP190" s="9"/>
      <c r="KQ190" s="9"/>
      <c r="KR190" s="9"/>
      <c r="KS190" s="9"/>
      <c r="KT190" s="9"/>
      <c r="KU190" s="9"/>
      <c r="KV190" s="9"/>
      <c r="KW190" s="9"/>
      <c r="KX190" s="9"/>
      <c r="KY190" s="9"/>
      <c r="KZ190" s="9"/>
      <c r="LA190" s="9"/>
      <c r="LB190" s="9"/>
      <c r="LC190" s="9"/>
      <c r="LD190" s="9"/>
      <c r="LE190" s="9"/>
      <c r="LF190" s="9"/>
      <c r="LG190" s="9"/>
      <c r="LH190" s="9"/>
      <c r="LI190" s="9"/>
      <c r="LJ190" s="9"/>
      <c r="LK190" s="9"/>
      <c r="LL190" s="9"/>
      <c r="LM190" s="9"/>
      <c r="LN190" s="9"/>
      <c r="LO190" s="9"/>
      <c r="LP190" s="9"/>
      <c r="LQ190" s="9"/>
      <c r="LR190" s="9"/>
      <c r="LS190" s="9"/>
      <c r="LT190" s="9"/>
      <c r="LU190" s="9"/>
      <c r="LV190" s="9"/>
      <c r="LW190" s="9"/>
      <c r="LX190" s="9"/>
      <c r="LY190" s="9"/>
      <c r="LZ190" s="9"/>
      <c r="MA190" s="9"/>
      <c r="MB190" s="9"/>
      <c r="MC190" s="9"/>
      <c r="MD190" s="9"/>
      <c r="ME190" s="9"/>
      <c r="MF190" s="9"/>
      <c r="MG190" s="9"/>
      <c r="MH190" s="9"/>
      <c r="MI190" s="9"/>
      <c r="MJ190" s="9"/>
      <c r="MK190" s="9"/>
      <c r="ML190" s="9"/>
      <c r="MM190" s="9"/>
      <c r="MN190" s="9"/>
      <c r="MO190" s="9"/>
      <c r="MP190" s="9"/>
      <c r="MQ190" s="9"/>
      <c r="MR190" s="9"/>
      <c r="MS190" s="9"/>
      <c r="MT190" s="9"/>
      <c r="MU190" s="9"/>
      <c r="MV190" s="9"/>
      <c r="MW190" s="9"/>
      <c r="MX190" s="9"/>
      <c r="MY190" s="9"/>
      <c r="MZ190" s="9"/>
      <c r="NA190" s="9"/>
      <c r="NB190" s="9"/>
      <c r="NC190" s="9"/>
      <c r="ND190" s="9"/>
      <c r="NE190" s="9"/>
      <c r="NF190" s="9"/>
      <c r="NG190" s="9"/>
      <c r="NH190" s="9"/>
      <c r="NI190" s="9"/>
      <c r="NJ190" s="9"/>
      <c r="NK190" s="9"/>
      <c r="NL190" s="9"/>
      <c r="NM190" s="9"/>
      <c r="NN190" s="9"/>
      <c r="NO190" s="9"/>
      <c r="NP190" s="9"/>
      <c r="NQ190" s="9"/>
      <c r="NR190" s="9"/>
      <c r="NS190" s="9"/>
      <c r="NT190" s="9"/>
      <c r="NU190" s="9"/>
      <c r="NV190" s="9"/>
      <c r="NW190" s="9"/>
      <c r="NX190" s="9"/>
      <c r="NY190" s="9"/>
      <c r="NZ190" s="9"/>
      <c r="OA190" s="9"/>
      <c r="OB190" s="9"/>
      <c r="OC190" s="9"/>
      <c r="OD190" s="9"/>
      <c r="OE190" s="9"/>
      <c r="OF190" s="9"/>
      <c r="OG190" s="9"/>
      <c r="OH190" s="9"/>
      <c r="OI190" s="9"/>
      <c r="OJ190" s="9"/>
      <c r="OK190" s="9"/>
      <c r="OL190" s="9"/>
      <c r="OM190" s="9"/>
      <c r="ON190" s="9"/>
      <c r="OO190" s="9"/>
      <c r="OP190" s="9"/>
      <c r="OQ190" s="9"/>
      <c r="OR190" s="9"/>
      <c r="OS190" s="9"/>
      <c r="OT190" s="9"/>
      <c r="OU190" s="9"/>
      <c r="OV190" s="9"/>
      <c r="OW190" s="9"/>
      <c r="OX190" s="9"/>
      <c r="OY190" s="9"/>
      <c r="OZ190" s="9"/>
      <c r="PA190" s="9"/>
      <c r="PB190" s="9"/>
      <c r="PC190" s="9"/>
      <c r="PD190" s="9"/>
      <c r="PE190" s="9"/>
      <c r="PF190" s="9"/>
      <c r="PG190" s="9"/>
      <c r="PH190" s="9"/>
      <c r="PI190" s="9"/>
      <c r="PJ190" s="9"/>
      <c r="PK190" s="9"/>
      <c r="PL190" s="9"/>
      <c r="PM190" s="9"/>
      <c r="PN190" s="9"/>
      <c r="PO190" s="9"/>
      <c r="PP190" s="9"/>
      <c r="PQ190" s="9"/>
      <c r="PR190" s="9"/>
      <c r="PS190" s="9"/>
      <c r="PT190" s="9"/>
      <c r="PU190" s="9"/>
      <c r="PV190" s="9"/>
      <c r="PW190" s="9"/>
      <c r="PX190" s="9"/>
      <c r="PY190" s="9"/>
      <c r="PZ190" s="9"/>
      <c r="QA190" s="9"/>
      <c r="QB190" s="9"/>
      <c r="QC190" s="9"/>
      <c r="QD190" s="9"/>
      <c r="QE190" s="9"/>
      <c r="QF190" s="9"/>
      <c r="QG190" s="9"/>
      <c r="QH190" s="9"/>
      <c r="QI190" s="9"/>
      <c r="QJ190" s="9"/>
      <c r="QK190" s="9"/>
      <c r="QL190" s="9"/>
      <c r="QM190" s="9"/>
      <c r="QN190" s="9"/>
      <c r="QO190" s="9"/>
      <c r="QP190" s="9"/>
      <c r="QQ190" s="9"/>
      <c r="QR190" s="9"/>
      <c r="QS190" s="9"/>
      <c r="QT190" s="9"/>
      <c r="QU190" s="9"/>
      <c r="QV190" s="9"/>
      <c r="QW190" s="9"/>
      <c r="QX190" s="9"/>
      <c r="QY190" s="9"/>
      <c r="QZ190" s="9"/>
      <c r="RA190" s="9"/>
      <c r="RB190" s="9"/>
      <c r="RC190" s="9"/>
      <c r="RD190" s="9"/>
      <c r="RE190" s="9"/>
      <c r="RF190" s="9"/>
      <c r="RG190" s="9"/>
      <c r="RH190" s="9"/>
      <c r="RI190" s="9"/>
      <c r="RJ190" s="9"/>
      <c r="RK190" s="9"/>
      <c r="RL190" s="9"/>
      <c r="RM190" s="9"/>
      <c r="RN190" s="9"/>
      <c r="RO190" s="9"/>
      <c r="RP190" s="9"/>
      <c r="RQ190" s="9"/>
      <c r="RR190" s="9"/>
      <c r="RS190" s="9"/>
      <c r="RT190" s="9"/>
      <c r="RU190" s="9"/>
      <c r="RV190" s="9"/>
      <c r="RW190" s="9"/>
      <c r="RX190" s="9"/>
      <c r="RY190" s="9"/>
      <c r="RZ190" s="9"/>
      <c r="SA190" s="9"/>
      <c r="SB190" s="9"/>
      <c r="SC190" s="9"/>
      <c r="SD190" s="9"/>
      <c r="SE190" s="9"/>
      <c r="SF190" s="9"/>
      <c r="SG190" s="9"/>
      <c r="SH190" s="9"/>
      <c r="SI190" s="9"/>
      <c r="SJ190" s="9"/>
      <c r="SK190" s="9"/>
      <c r="SL190" s="9"/>
      <c r="SM190" s="9"/>
      <c r="SN190" s="9"/>
      <c r="SO190" s="9"/>
      <c r="SP190" s="9"/>
      <c r="SQ190" s="9"/>
      <c r="SR190" s="9"/>
      <c r="SS190" s="9"/>
      <c r="ST190" s="9"/>
      <c r="SU190" s="9"/>
      <c r="SV190" s="9"/>
      <c r="SW190" s="9"/>
      <c r="SX190" s="9"/>
      <c r="SY190" s="9"/>
      <c r="SZ190" s="9"/>
      <c r="TA190" s="9"/>
      <c r="TB190" s="9"/>
      <c r="TC190" s="9"/>
      <c r="TD190" s="9"/>
      <c r="TE190" s="9"/>
      <c r="TF190" s="9"/>
      <c r="TG190" s="9"/>
      <c r="TH190" s="9"/>
      <c r="TI190" s="9"/>
      <c r="TJ190" s="9"/>
      <c r="TK190" s="9"/>
      <c r="TL190" s="9"/>
      <c r="TM190" s="9"/>
      <c r="TN190" s="9"/>
      <c r="TO190" s="9"/>
      <c r="TP190" s="9"/>
      <c r="TQ190" s="9"/>
      <c r="TR190" s="9"/>
      <c r="TS190" s="9"/>
      <c r="TT190" s="9"/>
      <c r="TU190" s="9"/>
      <c r="TV190" s="9"/>
      <c r="TW190" s="9"/>
      <c r="TX190" s="9"/>
      <c r="TY190" s="9"/>
      <c r="TZ190" s="9"/>
      <c r="UA190" s="9"/>
      <c r="UB190" s="9"/>
      <c r="UC190" s="9"/>
      <c r="UD190" s="9"/>
      <c r="UE190" s="9"/>
      <c r="UF190" s="9"/>
      <c r="UG190" s="9"/>
      <c r="UH190" s="9"/>
      <c r="UI190" s="9"/>
      <c r="UJ190" s="9"/>
      <c r="UK190" s="9"/>
      <c r="UL190" s="9"/>
      <c r="UM190" s="9"/>
      <c r="UN190" s="9"/>
      <c r="UO190" s="9"/>
      <c r="UP190" s="9"/>
      <c r="UQ190" s="9"/>
      <c r="UR190" s="9"/>
      <c r="US190" s="9"/>
      <c r="UT190" s="9"/>
      <c r="UU190" s="9"/>
      <c r="UV190" s="9"/>
      <c r="UW190" s="9"/>
      <c r="UX190" s="9"/>
      <c r="UY190" s="9"/>
      <c r="UZ190" s="9"/>
      <c r="VA190" s="9"/>
      <c r="VB190" s="9"/>
      <c r="VC190" s="9"/>
      <c r="VD190" s="9"/>
      <c r="VE190" s="9"/>
      <c r="VF190" s="9"/>
      <c r="VG190" s="9"/>
      <c r="VH190" s="9"/>
      <c r="VI190" s="9"/>
      <c r="VJ190" s="9"/>
      <c r="VK190" s="9"/>
      <c r="VL190" s="9"/>
      <c r="VM190" s="9"/>
      <c r="VN190" s="9"/>
      <c r="VO190" s="9"/>
      <c r="VP190" s="9"/>
      <c r="VQ190" s="9"/>
      <c r="VR190" s="9"/>
      <c r="VS190" s="9"/>
      <c r="VT190" s="9"/>
      <c r="VU190" s="9"/>
      <c r="VV190" s="9"/>
      <c r="VW190" s="9"/>
      <c r="VX190" s="9"/>
      <c r="VY190" s="9"/>
      <c r="VZ190" s="9"/>
      <c r="WA190" s="9"/>
      <c r="WB190" s="9"/>
      <c r="WC190" s="9"/>
      <c r="WD190" s="9"/>
      <c r="WE190" s="9"/>
      <c r="WF190" s="9"/>
      <c r="WG190" s="9"/>
      <c r="WH190" s="9"/>
      <c r="WI190" s="9"/>
      <c r="WJ190" s="9"/>
      <c r="WK190" s="9"/>
      <c r="WL190" s="9"/>
      <c r="WM190" s="9"/>
      <c r="WN190" s="9"/>
      <c r="WO190" s="9"/>
      <c r="WP190" s="9"/>
      <c r="WQ190" s="9"/>
      <c r="WR190" s="9"/>
      <c r="WS190" s="9"/>
      <c r="WT190" s="9"/>
      <c r="WU190" s="9"/>
      <c r="WV190" s="9"/>
      <c r="WW190" s="9"/>
      <c r="WX190" s="9"/>
      <c r="WY190" s="9"/>
      <c r="WZ190" s="9"/>
      <c r="XA190" s="9"/>
      <c r="XB190" s="9"/>
      <c r="XC190" s="9"/>
      <c r="XD190" s="9"/>
      <c r="XE190" s="9"/>
      <c r="XF190" s="9"/>
      <c r="XG190" s="9"/>
      <c r="XH190" s="9"/>
      <c r="XI190" s="9"/>
      <c r="XJ190" s="9"/>
      <c r="XK190" s="9"/>
      <c r="XL190" s="9"/>
      <c r="XM190" s="9"/>
      <c r="XN190" s="9"/>
      <c r="XO190" s="9"/>
      <c r="XP190" s="9"/>
      <c r="XQ190" s="9"/>
      <c r="XR190" s="9"/>
      <c r="XS190" s="9"/>
      <c r="XT190" s="9"/>
      <c r="XU190" s="9"/>
      <c r="XV190" s="9"/>
      <c r="XW190" s="9"/>
      <c r="XX190" s="9"/>
      <c r="XY190" s="9"/>
      <c r="XZ190" s="9"/>
      <c r="YA190" s="9"/>
      <c r="YB190" s="9"/>
      <c r="YC190" s="9"/>
      <c r="YD190" s="9"/>
      <c r="YE190" s="9"/>
      <c r="YF190" s="9"/>
      <c r="YG190" s="9"/>
      <c r="YH190" s="9"/>
      <c r="YI190" s="9"/>
      <c r="YJ190" s="9"/>
      <c r="YK190" s="9"/>
      <c r="YL190" s="9"/>
      <c r="YM190" s="9"/>
      <c r="YN190" s="9"/>
      <c r="YO190" s="9"/>
      <c r="YP190" s="9"/>
      <c r="YQ190" s="9"/>
      <c r="YR190" s="9"/>
      <c r="YS190" s="9"/>
      <c r="YT190" s="9"/>
      <c r="YU190" s="9"/>
      <c r="YV190" s="9"/>
      <c r="YW190" s="9"/>
      <c r="YX190" s="9"/>
      <c r="YY190" s="9"/>
      <c r="YZ190" s="9"/>
      <c r="ZA190" s="9"/>
      <c r="ZB190" s="9"/>
      <c r="ZC190" s="9"/>
      <c r="ZD190" s="9"/>
      <c r="ZE190" s="9"/>
      <c r="ZF190" s="9"/>
      <c r="ZG190" s="9"/>
      <c r="ZH190" s="9"/>
      <c r="ZI190" s="9"/>
      <c r="ZJ190" s="9"/>
      <c r="ZK190" s="9"/>
      <c r="ZL190" s="9"/>
      <c r="ZM190" s="9"/>
      <c r="ZN190" s="9"/>
      <c r="ZO190" s="9"/>
      <c r="ZP190" s="9"/>
      <c r="ZQ190" s="9"/>
      <c r="ZR190" s="9"/>
      <c r="ZS190" s="9"/>
      <c r="ZT190" s="9"/>
      <c r="ZU190" s="9"/>
      <c r="ZV190" s="9"/>
      <c r="ZW190" s="9"/>
      <c r="ZX190" s="9"/>
      <c r="ZY190" s="9"/>
      <c r="ZZ190" s="9"/>
      <c r="AAA190" s="9"/>
      <c r="AAB190" s="9"/>
      <c r="AAC190" s="9"/>
      <c r="AAD190" s="9"/>
      <c r="AAE190" s="9"/>
      <c r="AAF190" s="9"/>
      <c r="AAG190" s="9"/>
      <c r="AAH190" s="9"/>
      <c r="AAI190" s="9"/>
      <c r="AAJ190" s="9"/>
      <c r="AAK190" s="9"/>
      <c r="AAL190" s="9"/>
      <c r="AAM190" s="9"/>
      <c r="AAN190" s="9"/>
      <c r="AAO190" s="9"/>
      <c r="AAP190" s="9"/>
      <c r="AAQ190" s="9"/>
      <c r="AAR190" s="9"/>
      <c r="AAS190" s="9"/>
      <c r="AAT190" s="9"/>
      <c r="AAU190" s="9"/>
      <c r="AAV190" s="9"/>
      <c r="AAW190" s="9"/>
      <c r="AAX190" s="9"/>
      <c r="AAY190" s="9"/>
      <c r="AAZ190" s="9"/>
      <c r="ABA190" s="9"/>
      <c r="ABB190" s="9"/>
      <c r="ABC190" s="9"/>
      <c r="ABD190" s="9"/>
      <c r="ABE190" s="9"/>
      <c r="ABF190" s="9"/>
      <c r="ABG190" s="9"/>
      <c r="ABH190" s="9"/>
      <c r="ABI190" s="9"/>
      <c r="ABJ190" s="9"/>
      <c r="ABK190" s="9"/>
      <c r="ABL190" s="9"/>
      <c r="ABM190" s="9"/>
      <c r="ABN190" s="9"/>
      <c r="ABO190" s="9"/>
      <c r="ABP190" s="9"/>
      <c r="ABQ190" s="9"/>
      <c r="ABR190" s="9"/>
      <c r="ABS190" s="9"/>
      <c r="ABT190" s="9"/>
      <c r="ABU190" s="9"/>
      <c r="ABV190" s="9"/>
      <c r="ABW190" s="9"/>
      <c r="ABX190" s="9"/>
      <c r="ABY190" s="9"/>
      <c r="ABZ190" s="9"/>
      <c r="ACA190" s="9"/>
      <c r="ACB190" s="9"/>
      <c r="ACC190" s="9"/>
      <c r="ACD190" s="9"/>
      <c r="ACE190" s="9"/>
      <c r="ACF190" s="9"/>
      <c r="ACG190" s="9"/>
      <c r="ACH190" s="9"/>
      <c r="ACI190" s="9"/>
      <c r="ACJ190" s="9"/>
      <c r="ACK190" s="9"/>
      <c r="ACL190" s="9"/>
      <c r="ACM190" s="9"/>
      <c r="ACN190" s="9"/>
      <c r="ACO190" s="9"/>
      <c r="ACP190" s="9"/>
      <c r="ACQ190" s="9"/>
      <c r="ACR190" s="9"/>
      <c r="ACS190" s="9"/>
      <c r="ACT190" s="9"/>
      <c r="ACU190" s="9"/>
      <c r="ACV190" s="9"/>
      <c r="ACW190" s="9"/>
      <c r="ACX190" s="9"/>
      <c r="ACY190" s="9"/>
      <c r="ACZ190" s="9"/>
      <c r="ADA190" s="9"/>
      <c r="ADB190" s="9"/>
      <c r="ADC190" s="9"/>
      <c r="ADD190" s="9"/>
      <c r="ADE190" s="9"/>
      <c r="ADF190" s="9"/>
      <c r="ADG190" s="9"/>
      <c r="ADH190" s="9"/>
      <c r="ADI190" s="9"/>
      <c r="ADJ190" s="9"/>
      <c r="ADK190" s="9"/>
      <c r="ADL190" s="9"/>
      <c r="ADM190" s="9"/>
      <c r="ADN190" s="9"/>
      <c r="ADO190" s="9"/>
      <c r="ADP190" s="9"/>
      <c r="ADQ190" s="9"/>
      <c r="ADR190" s="9"/>
      <c r="ADS190" s="9"/>
      <c r="ADT190" s="9"/>
      <c r="ADU190" s="9"/>
      <c r="ADV190" s="9"/>
    </row>
    <row r="191" spans="1:802 16383:16383" s="10" customFormat="1" ht="15" customHeight="1">
      <c r="A191" s="9"/>
      <c r="B191" s="135" t="s">
        <v>33</v>
      </c>
      <c r="C191" s="136" t="s">
        <v>12</v>
      </c>
      <c r="D191" s="137" t="s">
        <v>13</v>
      </c>
      <c r="E191" s="138" t="s">
        <v>14</v>
      </c>
      <c r="F191" s="136" t="s">
        <v>12</v>
      </c>
      <c r="G191" s="137" t="s">
        <v>13</v>
      </c>
      <c r="H191" s="138" t="s">
        <v>14</v>
      </c>
      <c r="I191" s="136" t="s">
        <v>12</v>
      </c>
      <c r="J191" s="137" t="s">
        <v>13</v>
      </c>
      <c r="K191" s="138" t="s">
        <v>14</v>
      </c>
      <c r="L191" s="202" t="s">
        <v>12</v>
      </c>
      <c r="M191" s="203" t="s">
        <v>13</v>
      </c>
      <c r="N191" s="204" t="s">
        <v>14</v>
      </c>
      <c r="O191" s="202" t="s">
        <v>12</v>
      </c>
      <c r="P191" s="203" t="s">
        <v>13</v>
      </c>
      <c r="Q191" s="204" t="s">
        <v>14</v>
      </c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  <c r="IF191" s="9"/>
      <c r="IG191" s="9"/>
      <c r="IH191" s="9"/>
      <c r="II191" s="9"/>
      <c r="IJ191" s="9"/>
      <c r="IK191" s="9"/>
      <c r="IL191" s="9"/>
      <c r="IM191" s="9"/>
      <c r="IN191" s="9"/>
      <c r="IO191" s="9"/>
      <c r="IP191" s="9"/>
      <c r="IQ191" s="9"/>
      <c r="IR191" s="9"/>
      <c r="IS191" s="9"/>
      <c r="IT191" s="9"/>
      <c r="IU191" s="9"/>
      <c r="IV191" s="9"/>
      <c r="IW191" s="9"/>
      <c r="IX191" s="9"/>
      <c r="IY191" s="9"/>
      <c r="IZ191" s="9"/>
      <c r="JA191" s="9"/>
      <c r="JB191" s="9"/>
      <c r="JC191" s="9"/>
      <c r="JD191" s="9"/>
      <c r="JE191" s="9"/>
      <c r="JF191" s="9"/>
      <c r="JG191" s="9"/>
      <c r="JH191" s="9"/>
      <c r="JI191" s="9"/>
      <c r="JJ191" s="9"/>
      <c r="JK191" s="9"/>
      <c r="JL191" s="9"/>
      <c r="JM191" s="9"/>
      <c r="JN191" s="9"/>
      <c r="JO191" s="9"/>
      <c r="JP191" s="9"/>
      <c r="JQ191" s="9"/>
      <c r="JR191" s="9"/>
      <c r="JS191" s="9"/>
      <c r="JT191" s="9"/>
      <c r="JU191" s="9"/>
      <c r="JV191" s="9"/>
      <c r="JW191" s="9"/>
      <c r="JX191" s="9"/>
      <c r="JY191" s="9"/>
      <c r="JZ191" s="9"/>
      <c r="KA191" s="9"/>
      <c r="KB191" s="9"/>
      <c r="KC191" s="9"/>
      <c r="KD191" s="9"/>
      <c r="KE191" s="9"/>
      <c r="KF191" s="9"/>
      <c r="KG191" s="9"/>
      <c r="KH191" s="9"/>
      <c r="KI191" s="9"/>
      <c r="KJ191" s="9"/>
      <c r="KK191" s="9"/>
      <c r="KL191" s="9"/>
      <c r="KM191" s="9"/>
      <c r="KN191" s="9"/>
      <c r="KO191" s="9"/>
      <c r="KP191" s="9"/>
      <c r="KQ191" s="9"/>
      <c r="KR191" s="9"/>
      <c r="KS191" s="9"/>
      <c r="KT191" s="9"/>
      <c r="KU191" s="9"/>
      <c r="KV191" s="9"/>
      <c r="KW191" s="9"/>
      <c r="KX191" s="9"/>
      <c r="KY191" s="9"/>
      <c r="KZ191" s="9"/>
      <c r="LA191" s="9"/>
      <c r="LB191" s="9"/>
      <c r="LC191" s="9"/>
      <c r="LD191" s="9"/>
      <c r="LE191" s="9"/>
      <c r="LF191" s="9"/>
      <c r="LG191" s="9"/>
      <c r="LH191" s="9"/>
      <c r="LI191" s="9"/>
      <c r="LJ191" s="9"/>
      <c r="LK191" s="9"/>
      <c r="LL191" s="9"/>
      <c r="LM191" s="9"/>
      <c r="LN191" s="9"/>
      <c r="LO191" s="9"/>
      <c r="LP191" s="9"/>
      <c r="LQ191" s="9"/>
      <c r="LR191" s="9"/>
      <c r="LS191" s="9"/>
      <c r="LT191" s="9"/>
      <c r="LU191" s="9"/>
      <c r="LV191" s="9"/>
      <c r="LW191" s="9"/>
      <c r="LX191" s="9"/>
      <c r="LY191" s="9"/>
      <c r="LZ191" s="9"/>
      <c r="MA191" s="9"/>
      <c r="MB191" s="9"/>
      <c r="MC191" s="9"/>
      <c r="MD191" s="9"/>
      <c r="ME191" s="9"/>
      <c r="MF191" s="9"/>
      <c r="MG191" s="9"/>
      <c r="MH191" s="9"/>
      <c r="MI191" s="9"/>
      <c r="MJ191" s="9"/>
      <c r="MK191" s="9"/>
      <c r="ML191" s="9"/>
      <c r="MM191" s="9"/>
      <c r="MN191" s="9"/>
      <c r="MO191" s="9"/>
      <c r="MP191" s="9"/>
      <c r="MQ191" s="9"/>
      <c r="MR191" s="9"/>
      <c r="MS191" s="9"/>
      <c r="MT191" s="9"/>
      <c r="MU191" s="9"/>
      <c r="MV191" s="9"/>
      <c r="MW191" s="9"/>
      <c r="MX191" s="9"/>
      <c r="MY191" s="9"/>
      <c r="MZ191" s="9"/>
      <c r="NA191" s="9"/>
      <c r="NB191" s="9"/>
      <c r="NC191" s="9"/>
      <c r="ND191" s="9"/>
      <c r="NE191" s="9"/>
      <c r="NF191" s="9"/>
      <c r="NG191" s="9"/>
      <c r="NH191" s="9"/>
      <c r="NI191" s="9"/>
      <c r="NJ191" s="9"/>
      <c r="NK191" s="9"/>
      <c r="NL191" s="9"/>
      <c r="NM191" s="9"/>
      <c r="NN191" s="9"/>
      <c r="NO191" s="9"/>
      <c r="NP191" s="9"/>
      <c r="NQ191" s="9"/>
      <c r="NR191" s="9"/>
      <c r="NS191" s="9"/>
      <c r="NT191" s="9"/>
      <c r="NU191" s="9"/>
      <c r="NV191" s="9"/>
      <c r="NW191" s="9"/>
      <c r="NX191" s="9"/>
      <c r="NY191" s="9"/>
      <c r="NZ191" s="9"/>
      <c r="OA191" s="9"/>
      <c r="OB191" s="9"/>
      <c r="OC191" s="9"/>
      <c r="OD191" s="9"/>
      <c r="OE191" s="9"/>
      <c r="OF191" s="9"/>
      <c r="OG191" s="9"/>
      <c r="OH191" s="9"/>
      <c r="OI191" s="9"/>
      <c r="OJ191" s="9"/>
      <c r="OK191" s="9"/>
      <c r="OL191" s="9"/>
      <c r="OM191" s="9"/>
      <c r="ON191" s="9"/>
      <c r="OO191" s="9"/>
      <c r="OP191" s="9"/>
      <c r="OQ191" s="9"/>
      <c r="OR191" s="9"/>
      <c r="OS191" s="9"/>
      <c r="OT191" s="9"/>
      <c r="OU191" s="9"/>
      <c r="OV191" s="9"/>
      <c r="OW191" s="9"/>
      <c r="OX191" s="9"/>
      <c r="OY191" s="9"/>
      <c r="OZ191" s="9"/>
      <c r="PA191" s="9"/>
      <c r="PB191" s="9"/>
      <c r="PC191" s="9"/>
      <c r="PD191" s="9"/>
      <c r="PE191" s="9"/>
      <c r="PF191" s="9"/>
      <c r="PG191" s="9"/>
      <c r="PH191" s="9"/>
      <c r="PI191" s="9"/>
      <c r="PJ191" s="9"/>
      <c r="PK191" s="9"/>
      <c r="PL191" s="9"/>
      <c r="PM191" s="9"/>
      <c r="PN191" s="9"/>
      <c r="PO191" s="9"/>
      <c r="PP191" s="9"/>
      <c r="PQ191" s="9"/>
      <c r="PR191" s="9"/>
      <c r="PS191" s="9"/>
      <c r="PT191" s="9"/>
      <c r="PU191" s="9"/>
      <c r="PV191" s="9"/>
      <c r="PW191" s="9"/>
      <c r="PX191" s="9"/>
      <c r="PY191" s="9"/>
      <c r="PZ191" s="9"/>
      <c r="QA191" s="9"/>
      <c r="QB191" s="9"/>
      <c r="QC191" s="9"/>
      <c r="QD191" s="9"/>
      <c r="QE191" s="9"/>
      <c r="QF191" s="9"/>
      <c r="QG191" s="9"/>
      <c r="QH191" s="9"/>
      <c r="QI191" s="9"/>
      <c r="QJ191" s="9"/>
      <c r="QK191" s="9"/>
      <c r="QL191" s="9"/>
      <c r="QM191" s="9"/>
      <c r="QN191" s="9"/>
      <c r="QO191" s="9"/>
      <c r="QP191" s="9"/>
      <c r="QQ191" s="9"/>
      <c r="QR191" s="9"/>
      <c r="QS191" s="9"/>
      <c r="QT191" s="9"/>
      <c r="QU191" s="9"/>
      <c r="QV191" s="9"/>
      <c r="QW191" s="9"/>
      <c r="QX191" s="9"/>
      <c r="QY191" s="9"/>
      <c r="QZ191" s="9"/>
      <c r="RA191" s="9"/>
      <c r="RB191" s="9"/>
      <c r="RC191" s="9"/>
      <c r="RD191" s="9"/>
      <c r="RE191" s="9"/>
      <c r="RF191" s="9"/>
      <c r="RG191" s="9"/>
      <c r="RH191" s="9"/>
      <c r="RI191" s="9"/>
      <c r="RJ191" s="9"/>
      <c r="RK191" s="9"/>
      <c r="RL191" s="9"/>
      <c r="RM191" s="9"/>
      <c r="RN191" s="9"/>
      <c r="RO191" s="9"/>
      <c r="RP191" s="9"/>
      <c r="RQ191" s="9"/>
      <c r="RR191" s="9"/>
      <c r="RS191" s="9"/>
      <c r="RT191" s="9"/>
      <c r="RU191" s="9"/>
      <c r="RV191" s="9"/>
      <c r="RW191" s="9"/>
      <c r="RX191" s="9"/>
      <c r="RY191" s="9"/>
      <c r="RZ191" s="9"/>
      <c r="SA191" s="9"/>
      <c r="SB191" s="9"/>
      <c r="SC191" s="9"/>
      <c r="SD191" s="9"/>
      <c r="SE191" s="9"/>
      <c r="SF191" s="9"/>
      <c r="SG191" s="9"/>
      <c r="SH191" s="9"/>
      <c r="SI191" s="9"/>
      <c r="SJ191" s="9"/>
      <c r="SK191" s="9"/>
      <c r="SL191" s="9"/>
      <c r="SM191" s="9"/>
      <c r="SN191" s="9"/>
      <c r="SO191" s="9"/>
      <c r="SP191" s="9"/>
      <c r="SQ191" s="9"/>
      <c r="SR191" s="9"/>
      <c r="SS191" s="9"/>
      <c r="ST191" s="9"/>
      <c r="SU191" s="9"/>
      <c r="SV191" s="9"/>
      <c r="SW191" s="9"/>
      <c r="SX191" s="9"/>
      <c r="SY191" s="9"/>
      <c r="SZ191" s="9"/>
      <c r="TA191" s="9"/>
      <c r="TB191" s="9"/>
      <c r="TC191" s="9"/>
      <c r="TD191" s="9"/>
      <c r="TE191" s="9"/>
      <c r="TF191" s="9"/>
      <c r="TG191" s="9"/>
      <c r="TH191" s="9"/>
      <c r="TI191" s="9"/>
      <c r="TJ191" s="9"/>
      <c r="TK191" s="9"/>
      <c r="TL191" s="9"/>
      <c r="TM191" s="9"/>
      <c r="TN191" s="9"/>
      <c r="TO191" s="9"/>
      <c r="TP191" s="9"/>
      <c r="TQ191" s="9"/>
      <c r="TR191" s="9"/>
      <c r="TS191" s="9"/>
      <c r="TT191" s="9"/>
      <c r="TU191" s="9"/>
      <c r="TV191" s="9"/>
      <c r="TW191" s="9"/>
      <c r="TX191" s="9"/>
      <c r="TY191" s="9"/>
      <c r="TZ191" s="9"/>
      <c r="UA191" s="9"/>
      <c r="UB191" s="9"/>
      <c r="UC191" s="9"/>
      <c r="UD191" s="9"/>
      <c r="UE191" s="9"/>
      <c r="UF191" s="9"/>
      <c r="UG191" s="9"/>
      <c r="UH191" s="9"/>
      <c r="UI191" s="9"/>
      <c r="UJ191" s="9"/>
      <c r="UK191" s="9"/>
      <c r="UL191" s="9"/>
      <c r="UM191" s="9"/>
      <c r="UN191" s="9"/>
      <c r="UO191" s="9"/>
      <c r="UP191" s="9"/>
      <c r="UQ191" s="9"/>
      <c r="UR191" s="9"/>
      <c r="US191" s="9"/>
      <c r="UT191" s="9"/>
      <c r="UU191" s="9"/>
      <c r="UV191" s="9"/>
      <c r="UW191" s="9"/>
      <c r="UX191" s="9"/>
      <c r="UY191" s="9"/>
      <c r="UZ191" s="9"/>
      <c r="VA191" s="9"/>
      <c r="VB191" s="9"/>
      <c r="VC191" s="9"/>
      <c r="VD191" s="9"/>
      <c r="VE191" s="9"/>
      <c r="VF191" s="9"/>
      <c r="VG191" s="9"/>
      <c r="VH191" s="9"/>
      <c r="VI191" s="9"/>
      <c r="VJ191" s="9"/>
      <c r="VK191" s="9"/>
      <c r="VL191" s="9"/>
      <c r="VM191" s="9"/>
      <c r="VN191" s="9"/>
      <c r="VO191" s="9"/>
      <c r="VP191" s="9"/>
      <c r="VQ191" s="9"/>
      <c r="VR191" s="9"/>
      <c r="VS191" s="9"/>
      <c r="VT191" s="9"/>
      <c r="VU191" s="9"/>
      <c r="VV191" s="9"/>
      <c r="VW191" s="9"/>
      <c r="VX191" s="9"/>
      <c r="VY191" s="9"/>
      <c r="VZ191" s="9"/>
      <c r="WA191" s="9"/>
      <c r="WB191" s="9"/>
      <c r="WC191" s="9"/>
      <c r="WD191" s="9"/>
      <c r="WE191" s="9"/>
      <c r="WF191" s="9"/>
      <c r="WG191" s="9"/>
      <c r="WH191" s="9"/>
      <c r="WI191" s="9"/>
      <c r="WJ191" s="9"/>
      <c r="WK191" s="9"/>
      <c r="WL191" s="9"/>
      <c r="WM191" s="9"/>
      <c r="WN191" s="9"/>
      <c r="WO191" s="9"/>
      <c r="WP191" s="9"/>
      <c r="WQ191" s="9"/>
      <c r="WR191" s="9"/>
      <c r="WS191" s="9"/>
      <c r="WT191" s="9"/>
      <c r="WU191" s="9"/>
      <c r="WV191" s="9"/>
      <c r="WW191" s="9"/>
      <c r="WX191" s="9"/>
      <c r="WY191" s="9"/>
      <c r="WZ191" s="9"/>
      <c r="XA191" s="9"/>
      <c r="XB191" s="9"/>
      <c r="XC191" s="9"/>
      <c r="XD191" s="9"/>
      <c r="XE191" s="9"/>
      <c r="XF191" s="9"/>
      <c r="XG191" s="9"/>
      <c r="XH191" s="9"/>
      <c r="XI191" s="9"/>
      <c r="XJ191" s="9"/>
      <c r="XK191" s="9"/>
      <c r="XL191" s="9"/>
      <c r="XM191" s="9"/>
      <c r="XN191" s="9"/>
      <c r="XO191" s="9"/>
      <c r="XP191" s="9"/>
      <c r="XQ191" s="9"/>
      <c r="XR191" s="9"/>
      <c r="XS191" s="9"/>
      <c r="XT191" s="9"/>
      <c r="XU191" s="9"/>
      <c r="XV191" s="9"/>
      <c r="XW191" s="9"/>
      <c r="XX191" s="9"/>
      <c r="XY191" s="9"/>
      <c r="XZ191" s="9"/>
      <c r="YA191" s="9"/>
      <c r="YB191" s="9"/>
      <c r="YC191" s="9"/>
      <c r="YD191" s="9"/>
      <c r="YE191" s="9"/>
      <c r="YF191" s="9"/>
      <c r="YG191" s="9"/>
      <c r="YH191" s="9"/>
      <c r="YI191" s="9"/>
      <c r="YJ191" s="9"/>
      <c r="YK191" s="9"/>
      <c r="YL191" s="9"/>
      <c r="YM191" s="9"/>
      <c r="YN191" s="9"/>
      <c r="YO191" s="9"/>
      <c r="YP191" s="9"/>
      <c r="YQ191" s="9"/>
      <c r="YR191" s="9"/>
      <c r="YS191" s="9"/>
      <c r="YT191" s="9"/>
      <c r="YU191" s="9"/>
      <c r="YV191" s="9"/>
      <c r="YW191" s="9"/>
      <c r="YX191" s="9"/>
      <c r="YY191" s="9"/>
      <c r="YZ191" s="9"/>
      <c r="ZA191" s="9"/>
      <c r="ZB191" s="9"/>
      <c r="ZC191" s="9"/>
      <c r="ZD191" s="9"/>
      <c r="ZE191" s="9"/>
      <c r="ZF191" s="9"/>
      <c r="ZG191" s="9"/>
      <c r="ZH191" s="9"/>
      <c r="ZI191" s="9"/>
      <c r="ZJ191" s="9"/>
      <c r="ZK191" s="9"/>
      <c r="ZL191" s="9"/>
      <c r="ZM191" s="9"/>
      <c r="ZN191" s="9"/>
      <c r="ZO191" s="9"/>
      <c r="ZP191" s="9"/>
      <c r="ZQ191" s="9"/>
      <c r="ZR191" s="9"/>
      <c r="ZS191" s="9"/>
      <c r="ZT191" s="9"/>
      <c r="ZU191" s="9"/>
      <c r="ZV191" s="9"/>
      <c r="ZW191" s="9"/>
      <c r="ZX191" s="9"/>
      <c r="ZY191" s="9"/>
      <c r="ZZ191" s="9"/>
      <c r="AAA191" s="9"/>
      <c r="AAB191" s="9"/>
      <c r="AAC191" s="9"/>
      <c r="AAD191" s="9"/>
      <c r="AAE191" s="9"/>
      <c r="AAF191" s="9"/>
      <c r="AAG191" s="9"/>
      <c r="AAH191" s="9"/>
      <c r="AAI191" s="9"/>
      <c r="AAJ191" s="9"/>
      <c r="AAK191" s="9"/>
      <c r="AAL191" s="9"/>
      <c r="AAM191" s="9"/>
      <c r="AAN191" s="9"/>
      <c r="AAO191" s="9"/>
      <c r="AAP191" s="9"/>
      <c r="AAQ191" s="9"/>
      <c r="AAR191" s="9"/>
      <c r="AAS191" s="9"/>
      <c r="AAT191" s="9"/>
      <c r="AAU191" s="9"/>
      <c r="AAV191" s="9"/>
      <c r="AAW191" s="9"/>
      <c r="AAX191" s="9"/>
      <c r="AAY191" s="9"/>
      <c r="AAZ191" s="9"/>
      <c r="ABA191" s="9"/>
      <c r="ABB191" s="9"/>
      <c r="ABC191" s="9"/>
      <c r="ABD191" s="9"/>
      <c r="ABE191" s="9"/>
      <c r="ABF191" s="9"/>
      <c r="ABG191" s="9"/>
      <c r="ABH191" s="9"/>
      <c r="ABI191" s="9"/>
      <c r="ABJ191" s="9"/>
      <c r="ABK191" s="9"/>
      <c r="ABL191" s="9"/>
      <c r="ABM191" s="9"/>
      <c r="ABN191" s="9"/>
      <c r="ABO191" s="9"/>
      <c r="ABP191" s="9"/>
      <c r="ABQ191" s="9"/>
      <c r="ABR191" s="9"/>
      <c r="ABS191" s="9"/>
      <c r="ABT191" s="9"/>
      <c r="ABU191" s="9"/>
      <c r="ABV191" s="9"/>
      <c r="ABW191" s="9"/>
      <c r="ABX191" s="9"/>
      <c r="ABY191" s="9"/>
      <c r="ABZ191" s="9"/>
      <c r="ACA191" s="9"/>
      <c r="ACB191" s="9"/>
      <c r="ACC191" s="9"/>
      <c r="ACD191" s="9"/>
      <c r="ACE191" s="9"/>
      <c r="ACF191" s="9"/>
      <c r="ACG191" s="9"/>
      <c r="ACH191" s="9"/>
      <c r="ACI191" s="9"/>
      <c r="ACJ191" s="9"/>
      <c r="ACK191" s="9"/>
      <c r="ACL191" s="9"/>
      <c r="ACM191" s="9"/>
      <c r="ACN191" s="9"/>
      <c r="ACO191" s="9"/>
      <c r="ACP191" s="9"/>
      <c r="ACQ191" s="9"/>
      <c r="ACR191" s="9"/>
      <c r="ACS191" s="9"/>
      <c r="ACT191" s="9"/>
      <c r="ACU191" s="9"/>
      <c r="ACV191" s="9"/>
      <c r="ACW191" s="9"/>
      <c r="ACX191" s="9"/>
      <c r="ACY191" s="9"/>
      <c r="ACZ191" s="9"/>
      <c r="ADA191" s="9"/>
      <c r="ADB191" s="9"/>
      <c r="ADC191" s="9"/>
      <c r="ADD191" s="9"/>
      <c r="ADE191" s="9"/>
      <c r="ADF191" s="9"/>
      <c r="ADG191" s="9"/>
      <c r="ADH191" s="9"/>
      <c r="ADI191" s="9"/>
      <c r="ADJ191" s="9"/>
      <c r="ADK191" s="9"/>
      <c r="ADL191" s="9"/>
      <c r="ADM191" s="9"/>
      <c r="ADN191" s="9"/>
      <c r="ADO191" s="9"/>
      <c r="ADP191" s="9"/>
      <c r="ADQ191" s="9"/>
      <c r="ADR191" s="9"/>
      <c r="ADS191" s="9"/>
      <c r="ADT191" s="9"/>
      <c r="ADU191" s="9"/>
      <c r="ADV191" s="9"/>
    </row>
    <row r="192" spans="1:802 16383:16383" s="10" customFormat="1" ht="24.75" customHeight="1">
      <c r="A192" s="9"/>
      <c r="B192" s="19" t="s">
        <v>83</v>
      </c>
      <c r="C192" s="57" t="s">
        <v>71</v>
      </c>
      <c r="D192" s="73" t="s">
        <v>71</v>
      </c>
      <c r="E192" s="63" t="s">
        <v>71</v>
      </c>
      <c r="F192" s="57" t="s">
        <v>71</v>
      </c>
      <c r="G192" s="73" t="s">
        <v>71</v>
      </c>
      <c r="H192" s="63" t="s">
        <v>71</v>
      </c>
      <c r="I192" s="57" t="s">
        <v>71</v>
      </c>
      <c r="J192" s="73" t="s">
        <v>71</v>
      </c>
      <c r="K192" s="63" t="s">
        <v>71</v>
      </c>
      <c r="L192" s="57" t="s">
        <v>71</v>
      </c>
      <c r="M192" s="73" t="s">
        <v>71</v>
      </c>
      <c r="N192" s="63" t="s">
        <v>71</v>
      </c>
      <c r="O192" s="57" t="s">
        <v>71</v>
      </c>
      <c r="P192" s="73" t="s">
        <v>71</v>
      </c>
      <c r="Q192" s="63" t="s">
        <v>71</v>
      </c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  <c r="IL192" s="9"/>
      <c r="IM192" s="9"/>
      <c r="IN192" s="9"/>
      <c r="IO192" s="9"/>
      <c r="IP192" s="9"/>
      <c r="IQ192" s="9"/>
      <c r="IR192" s="9"/>
      <c r="IS192" s="9"/>
      <c r="IT192" s="9"/>
      <c r="IU192" s="9"/>
      <c r="IV192" s="9"/>
      <c r="IW192" s="9"/>
      <c r="IX192" s="9"/>
      <c r="IY192" s="9"/>
      <c r="IZ192" s="9"/>
      <c r="JA192" s="9"/>
      <c r="JB192" s="9"/>
      <c r="JC192" s="9"/>
      <c r="JD192" s="9"/>
      <c r="JE192" s="9"/>
      <c r="JF192" s="9"/>
      <c r="JG192" s="9"/>
      <c r="JH192" s="9"/>
      <c r="JI192" s="9"/>
      <c r="JJ192" s="9"/>
      <c r="JK192" s="9"/>
      <c r="JL192" s="9"/>
      <c r="JM192" s="9"/>
      <c r="JN192" s="9"/>
      <c r="JO192" s="9"/>
      <c r="JP192" s="9"/>
      <c r="JQ192" s="9"/>
      <c r="JR192" s="9"/>
      <c r="JS192" s="9"/>
      <c r="JT192" s="9"/>
      <c r="JU192" s="9"/>
      <c r="JV192" s="9"/>
      <c r="JW192" s="9"/>
      <c r="JX192" s="9"/>
      <c r="JY192" s="9"/>
      <c r="JZ192" s="9"/>
      <c r="KA192" s="9"/>
      <c r="KB192" s="9"/>
      <c r="KC192" s="9"/>
      <c r="KD192" s="9"/>
      <c r="KE192" s="9"/>
      <c r="KF192" s="9"/>
      <c r="KG192" s="9"/>
      <c r="KH192" s="9"/>
      <c r="KI192" s="9"/>
      <c r="KJ192" s="9"/>
      <c r="KK192" s="9"/>
      <c r="KL192" s="9"/>
      <c r="KM192" s="9"/>
      <c r="KN192" s="9"/>
      <c r="KO192" s="9"/>
      <c r="KP192" s="9"/>
      <c r="KQ192" s="9"/>
      <c r="KR192" s="9"/>
      <c r="KS192" s="9"/>
      <c r="KT192" s="9"/>
      <c r="KU192" s="9"/>
      <c r="KV192" s="9"/>
      <c r="KW192" s="9"/>
      <c r="KX192" s="9"/>
      <c r="KY192" s="9"/>
      <c r="KZ192" s="9"/>
      <c r="LA192" s="9"/>
      <c r="LB192" s="9"/>
      <c r="LC192" s="9"/>
      <c r="LD192" s="9"/>
      <c r="LE192" s="9"/>
      <c r="LF192" s="9"/>
      <c r="LG192" s="9"/>
      <c r="LH192" s="9"/>
      <c r="LI192" s="9"/>
      <c r="LJ192" s="9"/>
      <c r="LK192" s="9"/>
      <c r="LL192" s="9"/>
      <c r="LM192" s="9"/>
      <c r="LN192" s="9"/>
      <c r="LO192" s="9"/>
      <c r="LP192" s="9"/>
      <c r="LQ192" s="9"/>
      <c r="LR192" s="9"/>
      <c r="LS192" s="9"/>
      <c r="LT192" s="9"/>
      <c r="LU192" s="9"/>
      <c r="LV192" s="9"/>
      <c r="LW192" s="9"/>
      <c r="LX192" s="9"/>
      <c r="LY192" s="9"/>
      <c r="LZ192" s="9"/>
      <c r="MA192" s="9"/>
      <c r="MB192" s="9"/>
      <c r="MC192" s="9"/>
      <c r="MD192" s="9"/>
      <c r="ME192" s="9"/>
      <c r="MF192" s="9"/>
      <c r="MG192" s="9"/>
      <c r="MH192" s="9"/>
      <c r="MI192" s="9"/>
      <c r="MJ192" s="9"/>
      <c r="MK192" s="9"/>
      <c r="ML192" s="9"/>
      <c r="MM192" s="9"/>
      <c r="MN192" s="9"/>
      <c r="MO192" s="9"/>
      <c r="MP192" s="9"/>
      <c r="MQ192" s="9"/>
      <c r="MR192" s="9"/>
      <c r="MS192" s="9"/>
      <c r="MT192" s="9"/>
      <c r="MU192" s="9"/>
      <c r="MV192" s="9"/>
      <c r="MW192" s="9"/>
      <c r="MX192" s="9"/>
      <c r="MY192" s="9"/>
      <c r="MZ192" s="9"/>
      <c r="NA192" s="9"/>
      <c r="NB192" s="9"/>
      <c r="NC192" s="9"/>
      <c r="ND192" s="9"/>
      <c r="NE192" s="9"/>
      <c r="NF192" s="9"/>
      <c r="NG192" s="9"/>
      <c r="NH192" s="9"/>
      <c r="NI192" s="9"/>
      <c r="NJ192" s="9"/>
      <c r="NK192" s="9"/>
      <c r="NL192" s="9"/>
      <c r="NM192" s="9"/>
      <c r="NN192" s="9"/>
      <c r="NO192" s="9"/>
      <c r="NP192" s="9"/>
      <c r="NQ192" s="9"/>
      <c r="NR192" s="9"/>
      <c r="NS192" s="9"/>
      <c r="NT192" s="9"/>
      <c r="NU192" s="9"/>
      <c r="NV192" s="9"/>
      <c r="NW192" s="9"/>
      <c r="NX192" s="9"/>
      <c r="NY192" s="9"/>
      <c r="NZ192" s="9"/>
      <c r="OA192" s="9"/>
      <c r="OB192" s="9"/>
      <c r="OC192" s="9"/>
      <c r="OD192" s="9"/>
      <c r="OE192" s="9"/>
      <c r="OF192" s="9"/>
      <c r="OG192" s="9"/>
      <c r="OH192" s="9"/>
      <c r="OI192" s="9"/>
      <c r="OJ192" s="9"/>
      <c r="OK192" s="9"/>
      <c r="OL192" s="9"/>
      <c r="OM192" s="9"/>
      <c r="ON192" s="9"/>
      <c r="OO192" s="9"/>
      <c r="OP192" s="9"/>
      <c r="OQ192" s="9"/>
      <c r="OR192" s="9"/>
      <c r="OS192" s="9"/>
      <c r="OT192" s="9"/>
      <c r="OU192" s="9"/>
      <c r="OV192" s="9"/>
      <c r="OW192" s="9"/>
      <c r="OX192" s="9"/>
      <c r="OY192" s="9"/>
      <c r="OZ192" s="9"/>
      <c r="PA192" s="9"/>
      <c r="PB192" s="9"/>
      <c r="PC192" s="9"/>
      <c r="PD192" s="9"/>
      <c r="PE192" s="9"/>
      <c r="PF192" s="9"/>
      <c r="PG192" s="9"/>
      <c r="PH192" s="9"/>
      <c r="PI192" s="9"/>
      <c r="PJ192" s="9"/>
      <c r="PK192" s="9"/>
      <c r="PL192" s="9"/>
      <c r="PM192" s="9"/>
      <c r="PN192" s="9"/>
      <c r="PO192" s="9"/>
      <c r="PP192" s="9"/>
      <c r="PQ192" s="9"/>
      <c r="PR192" s="9"/>
      <c r="PS192" s="9"/>
      <c r="PT192" s="9"/>
      <c r="PU192" s="9"/>
      <c r="PV192" s="9"/>
      <c r="PW192" s="9"/>
      <c r="PX192" s="9"/>
      <c r="PY192" s="9"/>
      <c r="PZ192" s="9"/>
      <c r="QA192" s="9"/>
      <c r="QB192" s="9"/>
      <c r="QC192" s="9"/>
      <c r="QD192" s="9"/>
      <c r="QE192" s="9"/>
      <c r="QF192" s="9"/>
      <c r="QG192" s="9"/>
      <c r="QH192" s="9"/>
      <c r="QI192" s="9"/>
      <c r="QJ192" s="9"/>
      <c r="QK192" s="9"/>
      <c r="QL192" s="9"/>
      <c r="QM192" s="9"/>
      <c r="QN192" s="9"/>
      <c r="QO192" s="9"/>
      <c r="QP192" s="9"/>
      <c r="QQ192" s="9"/>
      <c r="QR192" s="9"/>
      <c r="QS192" s="9"/>
      <c r="QT192" s="9"/>
      <c r="QU192" s="9"/>
      <c r="QV192" s="9"/>
      <c r="QW192" s="9"/>
      <c r="QX192" s="9"/>
      <c r="QY192" s="9"/>
      <c r="QZ192" s="9"/>
      <c r="RA192" s="9"/>
      <c r="RB192" s="9"/>
      <c r="RC192" s="9"/>
      <c r="RD192" s="9"/>
      <c r="RE192" s="9"/>
      <c r="RF192" s="9"/>
      <c r="RG192" s="9"/>
      <c r="RH192" s="9"/>
      <c r="RI192" s="9"/>
      <c r="RJ192" s="9"/>
      <c r="RK192" s="9"/>
      <c r="RL192" s="9"/>
      <c r="RM192" s="9"/>
      <c r="RN192" s="9"/>
      <c r="RO192" s="9"/>
      <c r="RP192" s="9"/>
      <c r="RQ192" s="9"/>
      <c r="RR192" s="9"/>
      <c r="RS192" s="9"/>
      <c r="RT192" s="9"/>
      <c r="RU192" s="9"/>
      <c r="RV192" s="9"/>
      <c r="RW192" s="9"/>
      <c r="RX192" s="9"/>
      <c r="RY192" s="9"/>
      <c r="RZ192" s="9"/>
      <c r="SA192" s="9"/>
      <c r="SB192" s="9"/>
      <c r="SC192" s="9"/>
      <c r="SD192" s="9"/>
      <c r="SE192" s="9"/>
      <c r="SF192" s="9"/>
      <c r="SG192" s="9"/>
      <c r="SH192" s="9"/>
      <c r="SI192" s="9"/>
      <c r="SJ192" s="9"/>
      <c r="SK192" s="9"/>
      <c r="SL192" s="9"/>
      <c r="SM192" s="9"/>
      <c r="SN192" s="9"/>
      <c r="SO192" s="9"/>
      <c r="SP192" s="9"/>
      <c r="SQ192" s="9"/>
      <c r="SR192" s="9"/>
      <c r="SS192" s="9"/>
      <c r="ST192" s="9"/>
      <c r="SU192" s="9"/>
      <c r="SV192" s="9"/>
      <c r="SW192" s="9"/>
      <c r="SX192" s="9"/>
      <c r="SY192" s="9"/>
      <c r="SZ192" s="9"/>
      <c r="TA192" s="9"/>
      <c r="TB192" s="9"/>
      <c r="TC192" s="9"/>
      <c r="TD192" s="9"/>
      <c r="TE192" s="9"/>
      <c r="TF192" s="9"/>
      <c r="TG192" s="9"/>
      <c r="TH192" s="9"/>
      <c r="TI192" s="9"/>
      <c r="TJ192" s="9"/>
      <c r="TK192" s="9"/>
      <c r="TL192" s="9"/>
      <c r="TM192" s="9"/>
      <c r="TN192" s="9"/>
      <c r="TO192" s="9"/>
      <c r="TP192" s="9"/>
      <c r="TQ192" s="9"/>
      <c r="TR192" s="9"/>
      <c r="TS192" s="9"/>
      <c r="TT192" s="9"/>
      <c r="TU192" s="9"/>
      <c r="TV192" s="9"/>
      <c r="TW192" s="9"/>
      <c r="TX192" s="9"/>
      <c r="TY192" s="9"/>
      <c r="TZ192" s="9"/>
      <c r="UA192" s="9"/>
      <c r="UB192" s="9"/>
      <c r="UC192" s="9"/>
      <c r="UD192" s="9"/>
      <c r="UE192" s="9"/>
      <c r="UF192" s="9"/>
      <c r="UG192" s="9"/>
      <c r="UH192" s="9"/>
      <c r="UI192" s="9"/>
      <c r="UJ192" s="9"/>
      <c r="UK192" s="9"/>
      <c r="UL192" s="9"/>
      <c r="UM192" s="9"/>
      <c r="UN192" s="9"/>
      <c r="UO192" s="9"/>
      <c r="UP192" s="9"/>
      <c r="UQ192" s="9"/>
      <c r="UR192" s="9"/>
      <c r="US192" s="9"/>
      <c r="UT192" s="9"/>
      <c r="UU192" s="9"/>
      <c r="UV192" s="9"/>
      <c r="UW192" s="9"/>
      <c r="UX192" s="9"/>
      <c r="UY192" s="9"/>
      <c r="UZ192" s="9"/>
      <c r="VA192" s="9"/>
      <c r="VB192" s="9"/>
      <c r="VC192" s="9"/>
      <c r="VD192" s="9"/>
      <c r="VE192" s="9"/>
      <c r="VF192" s="9"/>
      <c r="VG192" s="9"/>
      <c r="VH192" s="9"/>
      <c r="VI192" s="9"/>
      <c r="VJ192" s="9"/>
      <c r="VK192" s="9"/>
      <c r="VL192" s="9"/>
      <c r="VM192" s="9"/>
      <c r="VN192" s="9"/>
      <c r="VO192" s="9"/>
      <c r="VP192" s="9"/>
      <c r="VQ192" s="9"/>
      <c r="VR192" s="9"/>
      <c r="VS192" s="9"/>
      <c r="VT192" s="9"/>
      <c r="VU192" s="9"/>
      <c r="VV192" s="9"/>
      <c r="VW192" s="9"/>
      <c r="VX192" s="9"/>
      <c r="VY192" s="9"/>
      <c r="VZ192" s="9"/>
      <c r="WA192" s="9"/>
      <c r="WB192" s="9"/>
      <c r="WC192" s="9"/>
      <c r="WD192" s="9"/>
      <c r="WE192" s="9"/>
      <c r="WF192" s="9"/>
      <c r="WG192" s="9"/>
      <c r="WH192" s="9"/>
      <c r="WI192" s="9"/>
      <c r="WJ192" s="9"/>
      <c r="WK192" s="9"/>
      <c r="WL192" s="9"/>
      <c r="WM192" s="9"/>
      <c r="WN192" s="9"/>
      <c r="WO192" s="9"/>
      <c r="WP192" s="9"/>
      <c r="WQ192" s="9"/>
      <c r="WR192" s="9"/>
      <c r="WS192" s="9"/>
      <c r="WT192" s="9"/>
      <c r="WU192" s="9"/>
      <c r="WV192" s="9"/>
      <c r="WW192" s="9"/>
      <c r="WX192" s="9"/>
      <c r="WY192" s="9"/>
      <c r="WZ192" s="9"/>
      <c r="XA192" s="9"/>
      <c r="XB192" s="9"/>
      <c r="XC192" s="9"/>
      <c r="XD192" s="9"/>
      <c r="XE192" s="9"/>
      <c r="XF192" s="9"/>
      <c r="XG192" s="9"/>
      <c r="XH192" s="9"/>
      <c r="XI192" s="9"/>
      <c r="XJ192" s="9"/>
      <c r="XK192" s="9"/>
      <c r="XL192" s="9"/>
      <c r="XM192" s="9"/>
      <c r="XN192" s="9"/>
      <c r="XO192" s="9"/>
      <c r="XP192" s="9"/>
      <c r="XQ192" s="9"/>
      <c r="XR192" s="9"/>
      <c r="XS192" s="9"/>
      <c r="XT192" s="9"/>
      <c r="XU192" s="9"/>
      <c r="XV192" s="9"/>
      <c r="XW192" s="9"/>
      <c r="XX192" s="9"/>
      <c r="XY192" s="9"/>
      <c r="XZ192" s="9"/>
      <c r="YA192" s="9"/>
      <c r="YB192" s="9"/>
      <c r="YC192" s="9"/>
      <c r="YD192" s="9"/>
      <c r="YE192" s="9"/>
      <c r="YF192" s="9"/>
      <c r="YG192" s="9"/>
      <c r="YH192" s="9"/>
      <c r="YI192" s="9"/>
      <c r="YJ192" s="9"/>
      <c r="YK192" s="9"/>
      <c r="YL192" s="9"/>
      <c r="YM192" s="9"/>
      <c r="YN192" s="9"/>
      <c r="YO192" s="9"/>
      <c r="YP192" s="9"/>
      <c r="YQ192" s="9"/>
      <c r="YR192" s="9"/>
      <c r="YS192" s="9"/>
      <c r="YT192" s="9"/>
      <c r="YU192" s="9"/>
      <c r="YV192" s="9"/>
      <c r="YW192" s="9"/>
      <c r="YX192" s="9"/>
      <c r="YY192" s="9"/>
      <c r="YZ192" s="9"/>
      <c r="ZA192" s="9"/>
      <c r="ZB192" s="9"/>
      <c r="ZC192" s="9"/>
      <c r="ZD192" s="9"/>
      <c r="ZE192" s="9"/>
      <c r="ZF192" s="9"/>
      <c r="ZG192" s="9"/>
      <c r="ZH192" s="9"/>
      <c r="ZI192" s="9"/>
      <c r="ZJ192" s="9"/>
      <c r="ZK192" s="9"/>
      <c r="ZL192" s="9"/>
      <c r="ZM192" s="9"/>
      <c r="ZN192" s="9"/>
      <c r="ZO192" s="9"/>
      <c r="ZP192" s="9"/>
      <c r="ZQ192" s="9"/>
      <c r="ZR192" s="9"/>
      <c r="ZS192" s="9"/>
      <c r="ZT192" s="9"/>
      <c r="ZU192" s="9"/>
      <c r="ZV192" s="9"/>
      <c r="ZW192" s="9"/>
      <c r="ZX192" s="9"/>
      <c r="ZY192" s="9"/>
      <c r="ZZ192" s="9"/>
      <c r="AAA192" s="9"/>
      <c r="AAB192" s="9"/>
      <c r="AAC192" s="9"/>
      <c r="AAD192" s="9"/>
      <c r="AAE192" s="9"/>
      <c r="AAF192" s="9"/>
      <c r="AAG192" s="9"/>
      <c r="AAH192" s="9"/>
      <c r="AAI192" s="9"/>
      <c r="AAJ192" s="9"/>
      <c r="AAK192" s="9"/>
      <c r="AAL192" s="9"/>
      <c r="AAM192" s="9"/>
      <c r="AAN192" s="9"/>
      <c r="AAO192" s="9"/>
      <c r="AAP192" s="9"/>
      <c r="AAQ192" s="9"/>
      <c r="AAR192" s="9"/>
      <c r="AAS192" s="9"/>
      <c r="AAT192" s="9"/>
      <c r="AAU192" s="9"/>
      <c r="AAV192" s="9"/>
      <c r="AAW192" s="9"/>
      <c r="AAX192" s="9"/>
      <c r="AAY192" s="9"/>
      <c r="AAZ192" s="9"/>
      <c r="ABA192" s="9"/>
      <c r="ABB192" s="9"/>
      <c r="ABC192" s="9"/>
      <c r="ABD192" s="9"/>
      <c r="ABE192" s="9"/>
      <c r="ABF192" s="9"/>
      <c r="ABG192" s="9"/>
      <c r="ABH192" s="9"/>
      <c r="ABI192" s="9"/>
      <c r="ABJ192" s="9"/>
      <c r="ABK192" s="9"/>
      <c r="ABL192" s="9"/>
      <c r="ABM192" s="9"/>
      <c r="ABN192" s="9"/>
      <c r="ABO192" s="9"/>
      <c r="ABP192" s="9"/>
      <c r="ABQ192" s="9"/>
      <c r="ABR192" s="9"/>
      <c r="ABS192" s="9"/>
      <c r="ABT192" s="9"/>
      <c r="ABU192" s="9"/>
      <c r="ABV192" s="9"/>
      <c r="ABW192" s="9"/>
      <c r="ABX192" s="9"/>
      <c r="ABY192" s="9"/>
      <c r="ABZ192" s="9"/>
      <c r="ACA192" s="9"/>
      <c r="ACB192" s="9"/>
      <c r="ACC192" s="9"/>
      <c r="ACD192" s="9"/>
      <c r="ACE192" s="9"/>
      <c r="ACF192" s="9"/>
      <c r="ACG192" s="9"/>
      <c r="ACH192" s="9"/>
      <c r="ACI192" s="9"/>
      <c r="ACJ192" s="9"/>
      <c r="ACK192" s="9"/>
      <c r="ACL192" s="9"/>
      <c r="ACM192" s="9"/>
      <c r="ACN192" s="9"/>
      <c r="ACO192" s="9"/>
      <c r="ACP192" s="9"/>
      <c r="ACQ192" s="9"/>
      <c r="ACR192" s="9"/>
      <c r="ACS192" s="9"/>
      <c r="ACT192" s="9"/>
      <c r="ACU192" s="9"/>
      <c r="ACV192" s="9"/>
      <c r="ACW192" s="9"/>
      <c r="ACX192" s="9"/>
      <c r="ACY192" s="9"/>
      <c r="ACZ192" s="9"/>
      <c r="ADA192" s="9"/>
      <c r="ADB192" s="9"/>
      <c r="ADC192" s="9"/>
      <c r="ADD192" s="9"/>
      <c r="ADE192" s="9"/>
      <c r="ADF192" s="9"/>
      <c r="ADG192" s="9"/>
      <c r="ADH192" s="9"/>
      <c r="ADI192" s="9"/>
      <c r="ADJ192" s="9"/>
      <c r="ADK192" s="9"/>
      <c r="ADL192" s="9"/>
      <c r="ADM192" s="9"/>
      <c r="ADN192" s="9"/>
      <c r="ADO192" s="9"/>
      <c r="ADP192" s="9"/>
      <c r="ADQ192" s="9"/>
      <c r="ADR192" s="9"/>
      <c r="ADS192" s="9"/>
      <c r="ADT192" s="9"/>
      <c r="ADU192" s="9"/>
      <c r="ADV192" s="9"/>
    </row>
    <row r="193" spans="1:802 16383:16383" s="12" customFormat="1">
      <c r="A193" s="11"/>
      <c r="B193" s="20"/>
      <c r="C193" s="58"/>
      <c r="D193" s="164"/>
      <c r="E193" s="165"/>
      <c r="F193" s="58"/>
      <c r="G193" s="164"/>
      <c r="H193" s="165"/>
      <c r="I193" s="58"/>
      <c r="J193" s="164"/>
      <c r="K193" s="165"/>
      <c r="L193" s="58"/>
      <c r="M193" s="164"/>
      <c r="N193" s="165"/>
      <c r="O193" s="58"/>
      <c r="P193" s="164"/>
      <c r="Q193" s="165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  <c r="IU193" s="11"/>
      <c r="IV193" s="11"/>
      <c r="IW193" s="11"/>
      <c r="IX193" s="11"/>
      <c r="IY193" s="11"/>
      <c r="IZ193" s="11"/>
      <c r="JA193" s="11"/>
      <c r="JB193" s="11"/>
      <c r="JC193" s="11"/>
      <c r="JD193" s="11"/>
      <c r="JE193" s="11"/>
      <c r="JF193" s="11"/>
      <c r="JG193" s="11"/>
      <c r="JH193" s="11"/>
      <c r="JI193" s="11"/>
      <c r="JJ193" s="11"/>
      <c r="JK193" s="11"/>
      <c r="JL193" s="11"/>
      <c r="JM193" s="11"/>
      <c r="JN193" s="11"/>
      <c r="JO193" s="11"/>
      <c r="JP193" s="11"/>
      <c r="JQ193" s="11"/>
      <c r="JR193" s="11"/>
      <c r="JS193" s="11"/>
      <c r="JT193" s="11"/>
      <c r="JU193" s="11"/>
      <c r="JV193" s="11"/>
      <c r="JW193" s="11"/>
      <c r="JX193" s="11"/>
      <c r="JY193" s="11"/>
      <c r="JZ193" s="11"/>
      <c r="KA193" s="11"/>
      <c r="KB193" s="11"/>
      <c r="KC193" s="11"/>
      <c r="KD193" s="11"/>
      <c r="KE193" s="11"/>
      <c r="KF193" s="11"/>
      <c r="KG193" s="11"/>
      <c r="KH193" s="11"/>
      <c r="KI193" s="11"/>
      <c r="KJ193" s="11"/>
      <c r="KK193" s="11"/>
      <c r="KL193" s="11"/>
      <c r="KM193" s="11"/>
      <c r="KN193" s="11"/>
      <c r="KO193" s="11"/>
      <c r="KP193" s="11"/>
      <c r="KQ193" s="11"/>
      <c r="KR193" s="11"/>
      <c r="KS193" s="11"/>
      <c r="KT193" s="11"/>
      <c r="KU193" s="11"/>
      <c r="KV193" s="11"/>
      <c r="KW193" s="11"/>
      <c r="KX193" s="11"/>
      <c r="KY193" s="11"/>
      <c r="KZ193" s="11"/>
      <c r="LA193" s="11"/>
      <c r="LB193" s="11"/>
      <c r="LC193" s="11"/>
      <c r="LD193" s="11"/>
      <c r="LE193" s="11"/>
      <c r="LF193" s="11"/>
      <c r="LG193" s="11"/>
      <c r="LH193" s="11"/>
      <c r="LI193" s="11"/>
      <c r="LJ193" s="11"/>
      <c r="LK193" s="11"/>
      <c r="LL193" s="11"/>
      <c r="LM193" s="11"/>
      <c r="LN193" s="11"/>
      <c r="LO193" s="11"/>
      <c r="LP193" s="11"/>
      <c r="LQ193" s="11"/>
      <c r="LR193" s="11"/>
      <c r="LS193" s="11"/>
      <c r="LT193" s="11"/>
      <c r="LU193" s="11"/>
      <c r="LV193" s="11"/>
      <c r="LW193" s="11"/>
      <c r="LX193" s="11"/>
      <c r="LY193" s="11"/>
      <c r="LZ193" s="11"/>
      <c r="MA193" s="11"/>
      <c r="MB193" s="11"/>
      <c r="MC193" s="11"/>
      <c r="MD193" s="11"/>
      <c r="ME193" s="11"/>
      <c r="MF193" s="11"/>
      <c r="MG193" s="11"/>
      <c r="MH193" s="11"/>
      <c r="MI193" s="11"/>
      <c r="MJ193" s="11"/>
      <c r="MK193" s="11"/>
      <c r="ML193" s="11"/>
      <c r="MM193" s="11"/>
      <c r="MN193" s="11"/>
      <c r="MO193" s="11"/>
      <c r="MP193" s="11"/>
      <c r="MQ193" s="11"/>
      <c r="MR193" s="11"/>
      <c r="MS193" s="11"/>
      <c r="MT193" s="11"/>
      <c r="MU193" s="11"/>
      <c r="MV193" s="11"/>
      <c r="MW193" s="11"/>
      <c r="MX193" s="11"/>
      <c r="MY193" s="11"/>
      <c r="MZ193" s="11"/>
      <c r="NA193" s="11"/>
      <c r="NB193" s="11"/>
      <c r="NC193" s="11"/>
      <c r="ND193" s="11"/>
      <c r="NE193" s="11"/>
      <c r="NF193" s="11"/>
      <c r="NG193" s="11"/>
      <c r="NH193" s="11"/>
      <c r="NI193" s="11"/>
      <c r="NJ193" s="11"/>
      <c r="NK193" s="11"/>
      <c r="NL193" s="11"/>
      <c r="NM193" s="11"/>
      <c r="NN193" s="11"/>
      <c r="NO193" s="11"/>
      <c r="NP193" s="11"/>
      <c r="NQ193" s="11"/>
      <c r="NR193" s="11"/>
      <c r="NS193" s="11"/>
      <c r="NT193" s="11"/>
      <c r="NU193" s="11"/>
      <c r="NV193" s="11"/>
      <c r="NW193" s="11"/>
      <c r="NX193" s="11"/>
      <c r="NY193" s="11"/>
      <c r="NZ193" s="11"/>
      <c r="OA193" s="11"/>
      <c r="OB193" s="11"/>
      <c r="OC193" s="11"/>
      <c r="OD193" s="11"/>
      <c r="OE193" s="11"/>
      <c r="OF193" s="11"/>
      <c r="OG193" s="11"/>
      <c r="OH193" s="11"/>
      <c r="OI193" s="11"/>
      <c r="OJ193" s="11"/>
      <c r="OK193" s="11"/>
      <c r="OL193" s="11"/>
      <c r="OM193" s="11"/>
      <c r="ON193" s="11"/>
      <c r="OO193" s="11"/>
      <c r="OP193" s="11"/>
      <c r="OQ193" s="11"/>
      <c r="OR193" s="11"/>
      <c r="OS193" s="11"/>
      <c r="OT193" s="11"/>
      <c r="OU193" s="11"/>
      <c r="OV193" s="11"/>
      <c r="OW193" s="11"/>
      <c r="OX193" s="11"/>
      <c r="OY193" s="11"/>
      <c r="OZ193" s="11"/>
      <c r="PA193" s="11"/>
      <c r="PB193" s="11"/>
      <c r="PC193" s="11"/>
      <c r="PD193" s="11"/>
      <c r="PE193" s="11"/>
      <c r="PF193" s="11"/>
      <c r="PG193" s="11"/>
      <c r="PH193" s="11"/>
      <c r="PI193" s="11"/>
      <c r="PJ193" s="11"/>
      <c r="PK193" s="11"/>
      <c r="PL193" s="11"/>
      <c r="PM193" s="11"/>
      <c r="PN193" s="11"/>
      <c r="PO193" s="11"/>
      <c r="PP193" s="11"/>
      <c r="PQ193" s="11"/>
      <c r="PR193" s="11"/>
      <c r="PS193" s="11"/>
      <c r="PT193" s="11"/>
      <c r="PU193" s="11"/>
      <c r="PV193" s="11"/>
      <c r="PW193" s="11"/>
      <c r="PX193" s="11"/>
      <c r="PY193" s="11"/>
      <c r="PZ193" s="11"/>
      <c r="QA193" s="11"/>
      <c r="QB193" s="11"/>
      <c r="QC193" s="11"/>
      <c r="QD193" s="11"/>
      <c r="QE193" s="11"/>
      <c r="QF193" s="11"/>
      <c r="QG193" s="11"/>
      <c r="QH193" s="11"/>
      <c r="QI193" s="11"/>
      <c r="QJ193" s="11"/>
      <c r="QK193" s="11"/>
      <c r="QL193" s="11"/>
      <c r="QM193" s="11"/>
      <c r="QN193" s="11"/>
      <c r="QO193" s="11"/>
      <c r="QP193" s="11"/>
      <c r="QQ193" s="11"/>
      <c r="QR193" s="11"/>
      <c r="QS193" s="11"/>
      <c r="QT193" s="11"/>
      <c r="QU193" s="11"/>
      <c r="QV193" s="11"/>
      <c r="QW193" s="11"/>
      <c r="QX193" s="11"/>
      <c r="QY193" s="11"/>
      <c r="QZ193" s="11"/>
      <c r="RA193" s="11"/>
      <c r="RB193" s="11"/>
      <c r="RC193" s="11"/>
      <c r="RD193" s="11"/>
      <c r="RE193" s="11"/>
      <c r="RF193" s="11"/>
      <c r="RG193" s="11"/>
      <c r="RH193" s="11"/>
      <c r="RI193" s="11"/>
      <c r="RJ193" s="11"/>
      <c r="RK193" s="11"/>
      <c r="RL193" s="11"/>
      <c r="RM193" s="11"/>
      <c r="RN193" s="11"/>
      <c r="RO193" s="11"/>
      <c r="RP193" s="11"/>
      <c r="RQ193" s="11"/>
      <c r="RR193" s="11"/>
      <c r="RS193" s="11"/>
      <c r="RT193" s="11"/>
      <c r="RU193" s="11"/>
      <c r="RV193" s="11"/>
      <c r="RW193" s="11"/>
      <c r="RX193" s="11"/>
      <c r="RY193" s="11"/>
      <c r="RZ193" s="11"/>
      <c r="SA193" s="11"/>
      <c r="SB193" s="11"/>
      <c r="SC193" s="11"/>
      <c r="SD193" s="11"/>
      <c r="SE193" s="11"/>
      <c r="SF193" s="11"/>
      <c r="SG193" s="11"/>
      <c r="SH193" s="11"/>
      <c r="SI193" s="11"/>
      <c r="SJ193" s="11"/>
      <c r="SK193" s="11"/>
      <c r="SL193" s="11"/>
      <c r="SM193" s="11"/>
      <c r="SN193" s="11"/>
      <c r="SO193" s="11"/>
      <c r="SP193" s="11"/>
      <c r="SQ193" s="11"/>
      <c r="SR193" s="11"/>
      <c r="SS193" s="11"/>
      <c r="ST193" s="11"/>
      <c r="SU193" s="11"/>
      <c r="SV193" s="11"/>
      <c r="SW193" s="11"/>
      <c r="SX193" s="11"/>
      <c r="SY193" s="11"/>
      <c r="SZ193" s="11"/>
      <c r="TA193" s="11"/>
      <c r="TB193" s="11"/>
      <c r="TC193" s="11"/>
      <c r="TD193" s="11"/>
      <c r="TE193" s="11"/>
      <c r="TF193" s="11"/>
      <c r="TG193" s="11"/>
      <c r="TH193" s="11"/>
      <c r="TI193" s="11"/>
      <c r="TJ193" s="11"/>
      <c r="TK193" s="11"/>
      <c r="TL193" s="11"/>
      <c r="TM193" s="11"/>
      <c r="TN193" s="11"/>
      <c r="TO193" s="11"/>
      <c r="TP193" s="11"/>
      <c r="TQ193" s="11"/>
      <c r="TR193" s="11"/>
      <c r="TS193" s="11"/>
      <c r="TT193" s="11"/>
      <c r="TU193" s="11"/>
      <c r="TV193" s="11"/>
      <c r="TW193" s="11"/>
      <c r="TX193" s="11"/>
      <c r="TY193" s="11"/>
      <c r="TZ193" s="11"/>
      <c r="UA193" s="11"/>
      <c r="UB193" s="11"/>
      <c r="UC193" s="11"/>
      <c r="UD193" s="11"/>
      <c r="UE193" s="11"/>
      <c r="UF193" s="11"/>
      <c r="UG193" s="11"/>
      <c r="UH193" s="11"/>
      <c r="UI193" s="11"/>
      <c r="UJ193" s="11"/>
      <c r="UK193" s="11"/>
      <c r="UL193" s="11"/>
      <c r="UM193" s="11"/>
      <c r="UN193" s="11"/>
      <c r="UO193" s="11"/>
      <c r="UP193" s="11"/>
      <c r="UQ193" s="11"/>
      <c r="UR193" s="11"/>
      <c r="US193" s="11"/>
      <c r="UT193" s="11"/>
      <c r="UU193" s="11"/>
      <c r="UV193" s="11"/>
      <c r="UW193" s="11"/>
      <c r="UX193" s="11"/>
      <c r="UY193" s="11"/>
      <c r="UZ193" s="11"/>
      <c r="VA193" s="11"/>
      <c r="VB193" s="11"/>
      <c r="VC193" s="11"/>
      <c r="VD193" s="11"/>
      <c r="VE193" s="11"/>
      <c r="VF193" s="11"/>
      <c r="VG193" s="11"/>
      <c r="VH193" s="11"/>
      <c r="VI193" s="11"/>
      <c r="VJ193" s="11"/>
      <c r="VK193" s="11"/>
      <c r="VL193" s="11"/>
      <c r="VM193" s="11"/>
      <c r="VN193" s="11"/>
      <c r="VO193" s="11"/>
      <c r="VP193" s="11"/>
      <c r="VQ193" s="11"/>
      <c r="VR193" s="11"/>
      <c r="VS193" s="11"/>
      <c r="VT193" s="11"/>
      <c r="VU193" s="11"/>
      <c r="VV193" s="11"/>
      <c r="VW193" s="11"/>
      <c r="VX193" s="11"/>
      <c r="VY193" s="11"/>
      <c r="VZ193" s="11"/>
      <c r="WA193" s="11"/>
      <c r="WB193" s="11"/>
      <c r="WC193" s="11"/>
      <c r="WD193" s="11"/>
      <c r="WE193" s="11"/>
      <c r="WF193" s="11"/>
      <c r="WG193" s="11"/>
      <c r="WH193" s="11"/>
      <c r="WI193" s="11"/>
      <c r="WJ193" s="11"/>
      <c r="WK193" s="11"/>
      <c r="WL193" s="11"/>
      <c r="WM193" s="11"/>
      <c r="WN193" s="11"/>
      <c r="WO193" s="11"/>
      <c r="WP193" s="11"/>
      <c r="WQ193" s="11"/>
      <c r="WR193" s="11"/>
      <c r="WS193" s="11"/>
      <c r="WT193" s="11"/>
      <c r="WU193" s="11"/>
      <c r="WV193" s="11"/>
      <c r="WW193" s="11"/>
      <c r="WX193" s="11"/>
      <c r="WY193" s="11"/>
      <c r="WZ193" s="11"/>
      <c r="XA193" s="11"/>
      <c r="XB193" s="11"/>
      <c r="XC193" s="11"/>
      <c r="XD193" s="11"/>
      <c r="XE193" s="11"/>
      <c r="XF193" s="11"/>
      <c r="XG193" s="11"/>
      <c r="XH193" s="11"/>
      <c r="XI193" s="11"/>
      <c r="XJ193" s="11"/>
      <c r="XK193" s="11"/>
      <c r="XL193" s="11"/>
      <c r="XM193" s="11"/>
      <c r="XN193" s="11"/>
      <c r="XO193" s="11"/>
      <c r="XP193" s="11"/>
      <c r="XQ193" s="11"/>
      <c r="XR193" s="11"/>
      <c r="XS193" s="11"/>
      <c r="XT193" s="11"/>
      <c r="XU193" s="11"/>
      <c r="XV193" s="11"/>
      <c r="XW193" s="11"/>
      <c r="XX193" s="11"/>
      <c r="XY193" s="11"/>
      <c r="XZ193" s="11"/>
      <c r="YA193" s="11"/>
      <c r="YB193" s="11"/>
      <c r="YC193" s="11"/>
      <c r="YD193" s="11"/>
      <c r="YE193" s="11"/>
      <c r="YF193" s="11"/>
      <c r="YG193" s="11"/>
      <c r="YH193" s="11"/>
      <c r="YI193" s="11"/>
      <c r="YJ193" s="11"/>
      <c r="YK193" s="11"/>
      <c r="YL193" s="11"/>
      <c r="YM193" s="11"/>
      <c r="YN193" s="11"/>
      <c r="YO193" s="11"/>
      <c r="YP193" s="11"/>
      <c r="YQ193" s="11"/>
      <c r="YR193" s="11"/>
      <c r="YS193" s="11"/>
      <c r="YT193" s="11"/>
      <c r="YU193" s="11"/>
      <c r="YV193" s="11"/>
      <c r="YW193" s="11"/>
      <c r="YX193" s="11"/>
      <c r="YY193" s="11"/>
      <c r="YZ193" s="11"/>
      <c r="ZA193" s="11"/>
      <c r="ZB193" s="11"/>
      <c r="ZC193" s="11"/>
      <c r="ZD193" s="11"/>
      <c r="ZE193" s="11"/>
      <c r="ZF193" s="11"/>
      <c r="ZG193" s="11"/>
      <c r="ZH193" s="11"/>
      <c r="ZI193" s="11"/>
      <c r="ZJ193" s="11"/>
      <c r="ZK193" s="11"/>
      <c r="ZL193" s="11"/>
      <c r="ZM193" s="11"/>
      <c r="ZN193" s="11"/>
      <c r="ZO193" s="11"/>
      <c r="ZP193" s="11"/>
      <c r="ZQ193" s="11"/>
      <c r="ZR193" s="11"/>
      <c r="ZS193" s="11"/>
      <c r="ZT193" s="11"/>
      <c r="ZU193" s="11"/>
      <c r="ZV193" s="11"/>
      <c r="ZW193" s="11"/>
      <c r="ZX193" s="11"/>
      <c r="ZY193" s="11"/>
      <c r="ZZ193" s="11"/>
      <c r="AAA193" s="11"/>
      <c r="AAB193" s="11"/>
      <c r="AAC193" s="11"/>
      <c r="AAD193" s="11"/>
      <c r="AAE193" s="11"/>
      <c r="AAF193" s="11"/>
      <c r="AAG193" s="11"/>
      <c r="AAH193" s="11"/>
      <c r="AAI193" s="11"/>
      <c r="AAJ193" s="11"/>
      <c r="AAK193" s="11"/>
      <c r="AAL193" s="11"/>
      <c r="AAM193" s="11"/>
      <c r="AAN193" s="11"/>
      <c r="AAO193" s="11"/>
      <c r="AAP193" s="11"/>
      <c r="AAQ193" s="11"/>
      <c r="AAR193" s="11"/>
      <c r="AAS193" s="11"/>
      <c r="AAT193" s="11"/>
      <c r="AAU193" s="11"/>
      <c r="AAV193" s="11"/>
      <c r="AAW193" s="11"/>
      <c r="AAX193" s="11"/>
      <c r="AAY193" s="11"/>
      <c r="AAZ193" s="11"/>
      <c r="ABA193" s="11"/>
      <c r="ABB193" s="11"/>
      <c r="ABC193" s="11"/>
      <c r="ABD193" s="11"/>
      <c r="ABE193" s="11"/>
      <c r="ABF193" s="11"/>
      <c r="ABG193" s="11"/>
      <c r="ABH193" s="11"/>
      <c r="ABI193" s="11"/>
      <c r="ABJ193" s="11"/>
      <c r="ABK193" s="11"/>
      <c r="ABL193" s="11"/>
      <c r="ABM193" s="11"/>
      <c r="ABN193" s="11"/>
      <c r="ABO193" s="11"/>
      <c r="ABP193" s="11"/>
      <c r="ABQ193" s="11"/>
      <c r="ABR193" s="11"/>
      <c r="ABS193" s="11"/>
      <c r="ABT193" s="11"/>
      <c r="ABU193" s="11"/>
      <c r="ABV193" s="11"/>
      <c r="ABW193" s="11"/>
      <c r="ABX193" s="11"/>
      <c r="ABY193" s="11"/>
      <c r="ABZ193" s="11"/>
      <c r="ACA193" s="11"/>
      <c r="ACB193" s="11"/>
      <c r="ACC193" s="11"/>
      <c r="ACD193" s="11"/>
      <c r="ACE193" s="11"/>
      <c r="ACF193" s="11"/>
      <c r="ACG193" s="11"/>
      <c r="ACH193" s="11"/>
      <c r="ACI193" s="11"/>
      <c r="ACJ193" s="11"/>
      <c r="ACK193" s="11"/>
      <c r="ACL193" s="11"/>
      <c r="ACM193" s="11"/>
      <c r="ACN193" s="11"/>
      <c r="ACO193" s="11"/>
      <c r="ACP193" s="11"/>
      <c r="ACQ193" s="11"/>
      <c r="ACR193" s="11"/>
      <c r="ACS193" s="11"/>
      <c r="ACT193" s="11"/>
      <c r="ACU193" s="11"/>
      <c r="ACV193" s="11"/>
      <c r="ACW193" s="11"/>
      <c r="ACX193" s="11"/>
      <c r="ACY193" s="11"/>
      <c r="ACZ193" s="11"/>
      <c r="ADA193" s="11"/>
      <c r="ADB193" s="11"/>
      <c r="ADC193" s="11"/>
      <c r="ADD193" s="11"/>
      <c r="ADE193" s="11"/>
      <c r="ADF193" s="11"/>
      <c r="ADG193" s="11"/>
      <c r="ADH193" s="11"/>
      <c r="ADI193" s="11"/>
      <c r="ADJ193" s="11"/>
      <c r="ADK193" s="11"/>
      <c r="ADL193" s="11"/>
      <c r="ADM193" s="11"/>
      <c r="ADN193" s="11"/>
      <c r="ADO193" s="11"/>
      <c r="ADP193" s="11"/>
      <c r="ADQ193" s="11"/>
      <c r="ADR193" s="11"/>
      <c r="ADS193" s="11"/>
      <c r="ADT193" s="11"/>
      <c r="ADU193" s="11"/>
      <c r="ADV193" s="11"/>
      <c r="XFC193" s="10"/>
    </row>
    <row r="194" spans="1:802 16383:16383" s="10" customFormat="1" ht="24.75" customHeight="1">
      <c r="A194" s="9"/>
      <c r="B194" s="19" t="s">
        <v>84</v>
      </c>
      <c r="C194" s="57" t="s">
        <v>71</v>
      </c>
      <c r="D194" s="73" t="s">
        <v>71</v>
      </c>
      <c r="E194" s="63" t="s">
        <v>71</v>
      </c>
      <c r="F194" s="57" t="s">
        <v>71</v>
      </c>
      <c r="G194" s="73" t="s">
        <v>71</v>
      </c>
      <c r="H194" s="63" t="s">
        <v>71</v>
      </c>
      <c r="I194" s="57" t="s">
        <v>71</v>
      </c>
      <c r="J194" s="73" t="s">
        <v>71</v>
      </c>
      <c r="K194" s="63" t="s">
        <v>71</v>
      </c>
      <c r="L194" s="57" t="s">
        <v>71</v>
      </c>
      <c r="M194" s="73" t="s">
        <v>71</v>
      </c>
      <c r="N194" s="63" t="s">
        <v>71</v>
      </c>
      <c r="O194" s="57" t="s">
        <v>71</v>
      </c>
      <c r="P194" s="73" t="s">
        <v>71</v>
      </c>
      <c r="Q194" s="63" t="s">
        <v>71</v>
      </c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  <c r="IL194" s="9"/>
      <c r="IM194" s="9"/>
      <c r="IN194" s="9"/>
      <c r="IO194" s="9"/>
      <c r="IP194" s="9"/>
      <c r="IQ194" s="9"/>
      <c r="IR194" s="9"/>
      <c r="IS194" s="9"/>
      <c r="IT194" s="9"/>
      <c r="IU194" s="9"/>
      <c r="IV194" s="9"/>
      <c r="IW194" s="9"/>
      <c r="IX194" s="9"/>
      <c r="IY194" s="9"/>
      <c r="IZ194" s="9"/>
      <c r="JA194" s="9"/>
      <c r="JB194" s="9"/>
      <c r="JC194" s="9"/>
      <c r="JD194" s="9"/>
      <c r="JE194" s="9"/>
      <c r="JF194" s="9"/>
      <c r="JG194" s="9"/>
      <c r="JH194" s="9"/>
      <c r="JI194" s="9"/>
      <c r="JJ194" s="9"/>
      <c r="JK194" s="9"/>
      <c r="JL194" s="9"/>
      <c r="JM194" s="9"/>
      <c r="JN194" s="9"/>
      <c r="JO194" s="9"/>
      <c r="JP194" s="9"/>
      <c r="JQ194" s="9"/>
      <c r="JR194" s="9"/>
      <c r="JS194" s="9"/>
      <c r="JT194" s="9"/>
      <c r="JU194" s="9"/>
      <c r="JV194" s="9"/>
      <c r="JW194" s="9"/>
      <c r="JX194" s="9"/>
      <c r="JY194" s="9"/>
      <c r="JZ194" s="9"/>
      <c r="KA194" s="9"/>
      <c r="KB194" s="9"/>
      <c r="KC194" s="9"/>
      <c r="KD194" s="9"/>
      <c r="KE194" s="9"/>
      <c r="KF194" s="9"/>
      <c r="KG194" s="9"/>
      <c r="KH194" s="9"/>
      <c r="KI194" s="9"/>
      <c r="KJ194" s="9"/>
      <c r="KK194" s="9"/>
      <c r="KL194" s="9"/>
      <c r="KM194" s="9"/>
      <c r="KN194" s="9"/>
      <c r="KO194" s="9"/>
      <c r="KP194" s="9"/>
      <c r="KQ194" s="9"/>
      <c r="KR194" s="9"/>
      <c r="KS194" s="9"/>
      <c r="KT194" s="9"/>
      <c r="KU194" s="9"/>
      <c r="KV194" s="9"/>
      <c r="KW194" s="9"/>
      <c r="KX194" s="9"/>
      <c r="KY194" s="9"/>
      <c r="KZ194" s="9"/>
      <c r="LA194" s="9"/>
      <c r="LB194" s="9"/>
      <c r="LC194" s="9"/>
      <c r="LD194" s="9"/>
      <c r="LE194" s="9"/>
      <c r="LF194" s="9"/>
      <c r="LG194" s="9"/>
      <c r="LH194" s="9"/>
      <c r="LI194" s="9"/>
      <c r="LJ194" s="9"/>
      <c r="LK194" s="9"/>
      <c r="LL194" s="9"/>
      <c r="LM194" s="9"/>
      <c r="LN194" s="9"/>
      <c r="LO194" s="9"/>
      <c r="LP194" s="9"/>
      <c r="LQ194" s="9"/>
      <c r="LR194" s="9"/>
      <c r="LS194" s="9"/>
      <c r="LT194" s="9"/>
      <c r="LU194" s="9"/>
      <c r="LV194" s="9"/>
      <c r="LW194" s="9"/>
      <c r="LX194" s="9"/>
      <c r="LY194" s="9"/>
      <c r="LZ194" s="9"/>
      <c r="MA194" s="9"/>
      <c r="MB194" s="9"/>
      <c r="MC194" s="9"/>
      <c r="MD194" s="9"/>
      <c r="ME194" s="9"/>
      <c r="MF194" s="9"/>
      <c r="MG194" s="9"/>
      <c r="MH194" s="9"/>
      <c r="MI194" s="9"/>
      <c r="MJ194" s="9"/>
      <c r="MK194" s="9"/>
      <c r="ML194" s="9"/>
      <c r="MM194" s="9"/>
      <c r="MN194" s="9"/>
      <c r="MO194" s="9"/>
      <c r="MP194" s="9"/>
      <c r="MQ194" s="9"/>
      <c r="MR194" s="9"/>
      <c r="MS194" s="9"/>
      <c r="MT194" s="9"/>
      <c r="MU194" s="9"/>
      <c r="MV194" s="9"/>
      <c r="MW194" s="9"/>
      <c r="MX194" s="9"/>
      <c r="MY194" s="9"/>
      <c r="MZ194" s="9"/>
      <c r="NA194" s="9"/>
      <c r="NB194" s="9"/>
      <c r="NC194" s="9"/>
      <c r="ND194" s="9"/>
      <c r="NE194" s="9"/>
      <c r="NF194" s="9"/>
      <c r="NG194" s="9"/>
      <c r="NH194" s="9"/>
      <c r="NI194" s="9"/>
      <c r="NJ194" s="9"/>
      <c r="NK194" s="9"/>
      <c r="NL194" s="9"/>
      <c r="NM194" s="9"/>
      <c r="NN194" s="9"/>
      <c r="NO194" s="9"/>
      <c r="NP194" s="9"/>
      <c r="NQ194" s="9"/>
      <c r="NR194" s="9"/>
      <c r="NS194" s="9"/>
      <c r="NT194" s="9"/>
      <c r="NU194" s="9"/>
      <c r="NV194" s="9"/>
      <c r="NW194" s="9"/>
      <c r="NX194" s="9"/>
      <c r="NY194" s="9"/>
      <c r="NZ194" s="9"/>
      <c r="OA194" s="9"/>
      <c r="OB194" s="9"/>
      <c r="OC194" s="9"/>
      <c r="OD194" s="9"/>
      <c r="OE194" s="9"/>
      <c r="OF194" s="9"/>
      <c r="OG194" s="9"/>
      <c r="OH194" s="9"/>
      <c r="OI194" s="9"/>
      <c r="OJ194" s="9"/>
      <c r="OK194" s="9"/>
      <c r="OL194" s="9"/>
      <c r="OM194" s="9"/>
      <c r="ON194" s="9"/>
      <c r="OO194" s="9"/>
      <c r="OP194" s="9"/>
      <c r="OQ194" s="9"/>
      <c r="OR194" s="9"/>
      <c r="OS194" s="9"/>
      <c r="OT194" s="9"/>
      <c r="OU194" s="9"/>
      <c r="OV194" s="9"/>
      <c r="OW194" s="9"/>
      <c r="OX194" s="9"/>
      <c r="OY194" s="9"/>
      <c r="OZ194" s="9"/>
      <c r="PA194" s="9"/>
      <c r="PB194" s="9"/>
      <c r="PC194" s="9"/>
      <c r="PD194" s="9"/>
      <c r="PE194" s="9"/>
      <c r="PF194" s="9"/>
      <c r="PG194" s="9"/>
      <c r="PH194" s="9"/>
      <c r="PI194" s="9"/>
      <c r="PJ194" s="9"/>
      <c r="PK194" s="9"/>
      <c r="PL194" s="9"/>
      <c r="PM194" s="9"/>
      <c r="PN194" s="9"/>
      <c r="PO194" s="9"/>
      <c r="PP194" s="9"/>
      <c r="PQ194" s="9"/>
      <c r="PR194" s="9"/>
      <c r="PS194" s="9"/>
      <c r="PT194" s="9"/>
      <c r="PU194" s="9"/>
      <c r="PV194" s="9"/>
      <c r="PW194" s="9"/>
      <c r="PX194" s="9"/>
      <c r="PY194" s="9"/>
      <c r="PZ194" s="9"/>
      <c r="QA194" s="9"/>
      <c r="QB194" s="9"/>
      <c r="QC194" s="9"/>
      <c r="QD194" s="9"/>
      <c r="QE194" s="9"/>
      <c r="QF194" s="9"/>
      <c r="QG194" s="9"/>
      <c r="QH194" s="9"/>
      <c r="QI194" s="9"/>
      <c r="QJ194" s="9"/>
      <c r="QK194" s="9"/>
      <c r="QL194" s="9"/>
      <c r="QM194" s="9"/>
      <c r="QN194" s="9"/>
      <c r="QO194" s="9"/>
      <c r="QP194" s="9"/>
      <c r="QQ194" s="9"/>
      <c r="QR194" s="9"/>
      <c r="QS194" s="9"/>
      <c r="QT194" s="9"/>
      <c r="QU194" s="9"/>
      <c r="QV194" s="9"/>
      <c r="QW194" s="9"/>
      <c r="QX194" s="9"/>
      <c r="QY194" s="9"/>
      <c r="QZ194" s="9"/>
      <c r="RA194" s="9"/>
      <c r="RB194" s="9"/>
      <c r="RC194" s="9"/>
      <c r="RD194" s="9"/>
      <c r="RE194" s="9"/>
      <c r="RF194" s="9"/>
      <c r="RG194" s="9"/>
      <c r="RH194" s="9"/>
      <c r="RI194" s="9"/>
      <c r="RJ194" s="9"/>
      <c r="RK194" s="9"/>
      <c r="RL194" s="9"/>
      <c r="RM194" s="9"/>
      <c r="RN194" s="9"/>
      <c r="RO194" s="9"/>
      <c r="RP194" s="9"/>
      <c r="RQ194" s="9"/>
      <c r="RR194" s="9"/>
      <c r="RS194" s="9"/>
      <c r="RT194" s="9"/>
      <c r="RU194" s="9"/>
      <c r="RV194" s="9"/>
      <c r="RW194" s="9"/>
      <c r="RX194" s="9"/>
      <c r="RY194" s="9"/>
      <c r="RZ194" s="9"/>
      <c r="SA194" s="9"/>
      <c r="SB194" s="9"/>
      <c r="SC194" s="9"/>
      <c r="SD194" s="9"/>
      <c r="SE194" s="9"/>
      <c r="SF194" s="9"/>
      <c r="SG194" s="9"/>
      <c r="SH194" s="9"/>
      <c r="SI194" s="9"/>
      <c r="SJ194" s="9"/>
      <c r="SK194" s="9"/>
      <c r="SL194" s="9"/>
      <c r="SM194" s="9"/>
      <c r="SN194" s="9"/>
      <c r="SO194" s="9"/>
      <c r="SP194" s="9"/>
      <c r="SQ194" s="9"/>
      <c r="SR194" s="9"/>
      <c r="SS194" s="9"/>
      <c r="ST194" s="9"/>
      <c r="SU194" s="9"/>
      <c r="SV194" s="9"/>
      <c r="SW194" s="9"/>
      <c r="SX194" s="9"/>
      <c r="SY194" s="9"/>
      <c r="SZ194" s="9"/>
      <c r="TA194" s="9"/>
      <c r="TB194" s="9"/>
      <c r="TC194" s="9"/>
      <c r="TD194" s="9"/>
      <c r="TE194" s="9"/>
      <c r="TF194" s="9"/>
      <c r="TG194" s="9"/>
      <c r="TH194" s="9"/>
      <c r="TI194" s="9"/>
      <c r="TJ194" s="9"/>
      <c r="TK194" s="9"/>
      <c r="TL194" s="9"/>
      <c r="TM194" s="9"/>
      <c r="TN194" s="9"/>
      <c r="TO194" s="9"/>
      <c r="TP194" s="9"/>
      <c r="TQ194" s="9"/>
      <c r="TR194" s="9"/>
      <c r="TS194" s="9"/>
      <c r="TT194" s="9"/>
      <c r="TU194" s="9"/>
      <c r="TV194" s="9"/>
      <c r="TW194" s="9"/>
      <c r="TX194" s="9"/>
      <c r="TY194" s="9"/>
      <c r="TZ194" s="9"/>
      <c r="UA194" s="9"/>
      <c r="UB194" s="9"/>
      <c r="UC194" s="9"/>
      <c r="UD194" s="9"/>
      <c r="UE194" s="9"/>
      <c r="UF194" s="9"/>
      <c r="UG194" s="9"/>
      <c r="UH194" s="9"/>
      <c r="UI194" s="9"/>
      <c r="UJ194" s="9"/>
      <c r="UK194" s="9"/>
      <c r="UL194" s="9"/>
      <c r="UM194" s="9"/>
      <c r="UN194" s="9"/>
      <c r="UO194" s="9"/>
      <c r="UP194" s="9"/>
      <c r="UQ194" s="9"/>
      <c r="UR194" s="9"/>
      <c r="US194" s="9"/>
      <c r="UT194" s="9"/>
      <c r="UU194" s="9"/>
      <c r="UV194" s="9"/>
      <c r="UW194" s="9"/>
      <c r="UX194" s="9"/>
      <c r="UY194" s="9"/>
      <c r="UZ194" s="9"/>
      <c r="VA194" s="9"/>
      <c r="VB194" s="9"/>
      <c r="VC194" s="9"/>
      <c r="VD194" s="9"/>
      <c r="VE194" s="9"/>
      <c r="VF194" s="9"/>
      <c r="VG194" s="9"/>
      <c r="VH194" s="9"/>
      <c r="VI194" s="9"/>
      <c r="VJ194" s="9"/>
      <c r="VK194" s="9"/>
      <c r="VL194" s="9"/>
      <c r="VM194" s="9"/>
      <c r="VN194" s="9"/>
      <c r="VO194" s="9"/>
      <c r="VP194" s="9"/>
      <c r="VQ194" s="9"/>
      <c r="VR194" s="9"/>
      <c r="VS194" s="9"/>
      <c r="VT194" s="9"/>
      <c r="VU194" s="9"/>
      <c r="VV194" s="9"/>
      <c r="VW194" s="9"/>
      <c r="VX194" s="9"/>
      <c r="VY194" s="9"/>
      <c r="VZ194" s="9"/>
      <c r="WA194" s="9"/>
      <c r="WB194" s="9"/>
      <c r="WC194" s="9"/>
      <c r="WD194" s="9"/>
      <c r="WE194" s="9"/>
      <c r="WF194" s="9"/>
      <c r="WG194" s="9"/>
      <c r="WH194" s="9"/>
      <c r="WI194" s="9"/>
      <c r="WJ194" s="9"/>
      <c r="WK194" s="9"/>
      <c r="WL194" s="9"/>
      <c r="WM194" s="9"/>
      <c r="WN194" s="9"/>
      <c r="WO194" s="9"/>
      <c r="WP194" s="9"/>
      <c r="WQ194" s="9"/>
      <c r="WR194" s="9"/>
      <c r="WS194" s="9"/>
      <c r="WT194" s="9"/>
      <c r="WU194" s="9"/>
      <c r="WV194" s="9"/>
      <c r="WW194" s="9"/>
      <c r="WX194" s="9"/>
      <c r="WY194" s="9"/>
      <c r="WZ194" s="9"/>
      <c r="XA194" s="9"/>
      <c r="XB194" s="9"/>
      <c r="XC194" s="9"/>
      <c r="XD194" s="9"/>
      <c r="XE194" s="9"/>
      <c r="XF194" s="9"/>
      <c r="XG194" s="9"/>
      <c r="XH194" s="9"/>
      <c r="XI194" s="9"/>
      <c r="XJ194" s="9"/>
      <c r="XK194" s="9"/>
      <c r="XL194" s="9"/>
      <c r="XM194" s="9"/>
      <c r="XN194" s="9"/>
      <c r="XO194" s="9"/>
      <c r="XP194" s="9"/>
      <c r="XQ194" s="9"/>
      <c r="XR194" s="9"/>
      <c r="XS194" s="9"/>
      <c r="XT194" s="9"/>
      <c r="XU194" s="9"/>
      <c r="XV194" s="9"/>
      <c r="XW194" s="9"/>
      <c r="XX194" s="9"/>
      <c r="XY194" s="9"/>
      <c r="XZ194" s="9"/>
      <c r="YA194" s="9"/>
      <c r="YB194" s="9"/>
      <c r="YC194" s="9"/>
      <c r="YD194" s="9"/>
      <c r="YE194" s="9"/>
      <c r="YF194" s="9"/>
      <c r="YG194" s="9"/>
      <c r="YH194" s="9"/>
      <c r="YI194" s="9"/>
      <c r="YJ194" s="9"/>
      <c r="YK194" s="9"/>
      <c r="YL194" s="9"/>
      <c r="YM194" s="9"/>
      <c r="YN194" s="9"/>
      <c r="YO194" s="9"/>
      <c r="YP194" s="9"/>
      <c r="YQ194" s="9"/>
      <c r="YR194" s="9"/>
      <c r="YS194" s="9"/>
      <c r="YT194" s="9"/>
      <c r="YU194" s="9"/>
      <c r="YV194" s="9"/>
      <c r="YW194" s="9"/>
      <c r="YX194" s="9"/>
      <c r="YY194" s="9"/>
      <c r="YZ194" s="9"/>
      <c r="ZA194" s="9"/>
      <c r="ZB194" s="9"/>
      <c r="ZC194" s="9"/>
      <c r="ZD194" s="9"/>
      <c r="ZE194" s="9"/>
      <c r="ZF194" s="9"/>
      <c r="ZG194" s="9"/>
      <c r="ZH194" s="9"/>
      <c r="ZI194" s="9"/>
      <c r="ZJ194" s="9"/>
      <c r="ZK194" s="9"/>
      <c r="ZL194" s="9"/>
      <c r="ZM194" s="9"/>
      <c r="ZN194" s="9"/>
      <c r="ZO194" s="9"/>
      <c r="ZP194" s="9"/>
      <c r="ZQ194" s="9"/>
      <c r="ZR194" s="9"/>
      <c r="ZS194" s="9"/>
      <c r="ZT194" s="9"/>
      <c r="ZU194" s="9"/>
      <c r="ZV194" s="9"/>
      <c r="ZW194" s="9"/>
      <c r="ZX194" s="9"/>
      <c r="ZY194" s="9"/>
      <c r="ZZ194" s="9"/>
      <c r="AAA194" s="9"/>
      <c r="AAB194" s="9"/>
      <c r="AAC194" s="9"/>
      <c r="AAD194" s="9"/>
      <c r="AAE194" s="9"/>
      <c r="AAF194" s="9"/>
      <c r="AAG194" s="9"/>
      <c r="AAH194" s="9"/>
      <c r="AAI194" s="9"/>
      <c r="AAJ194" s="9"/>
      <c r="AAK194" s="9"/>
      <c r="AAL194" s="9"/>
      <c r="AAM194" s="9"/>
      <c r="AAN194" s="9"/>
      <c r="AAO194" s="9"/>
      <c r="AAP194" s="9"/>
      <c r="AAQ194" s="9"/>
      <c r="AAR194" s="9"/>
      <c r="AAS194" s="9"/>
      <c r="AAT194" s="9"/>
      <c r="AAU194" s="9"/>
      <c r="AAV194" s="9"/>
      <c r="AAW194" s="9"/>
      <c r="AAX194" s="9"/>
      <c r="AAY194" s="9"/>
      <c r="AAZ194" s="9"/>
      <c r="ABA194" s="9"/>
      <c r="ABB194" s="9"/>
      <c r="ABC194" s="9"/>
      <c r="ABD194" s="9"/>
      <c r="ABE194" s="9"/>
      <c r="ABF194" s="9"/>
      <c r="ABG194" s="9"/>
      <c r="ABH194" s="9"/>
      <c r="ABI194" s="9"/>
      <c r="ABJ194" s="9"/>
      <c r="ABK194" s="9"/>
      <c r="ABL194" s="9"/>
      <c r="ABM194" s="9"/>
      <c r="ABN194" s="9"/>
      <c r="ABO194" s="9"/>
      <c r="ABP194" s="9"/>
      <c r="ABQ194" s="9"/>
      <c r="ABR194" s="9"/>
      <c r="ABS194" s="9"/>
      <c r="ABT194" s="9"/>
      <c r="ABU194" s="9"/>
      <c r="ABV194" s="9"/>
      <c r="ABW194" s="9"/>
      <c r="ABX194" s="9"/>
      <c r="ABY194" s="9"/>
      <c r="ABZ194" s="9"/>
      <c r="ACA194" s="9"/>
      <c r="ACB194" s="9"/>
      <c r="ACC194" s="9"/>
      <c r="ACD194" s="9"/>
      <c r="ACE194" s="9"/>
      <c r="ACF194" s="9"/>
      <c r="ACG194" s="9"/>
      <c r="ACH194" s="9"/>
      <c r="ACI194" s="9"/>
      <c r="ACJ194" s="9"/>
      <c r="ACK194" s="9"/>
      <c r="ACL194" s="9"/>
      <c r="ACM194" s="9"/>
      <c r="ACN194" s="9"/>
      <c r="ACO194" s="9"/>
      <c r="ACP194" s="9"/>
      <c r="ACQ194" s="9"/>
      <c r="ACR194" s="9"/>
      <c r="ACS194" s="9"/>
      <c r="ACT194" s="9"/>
      <c r="ACU194" s="9"/>
      <c r="ACV194" s="9"/>
      <c r="ACW194" s="9"/>
      <c r="ACX194" s="9"/>
      <c r="ACY194" s="9"/>
      <c r="ACZ194" s="9"/>
      <c r="ADA194" s="9"/>
      <c r="ADB194" s="9"/>
      <c r="ADC194" s="9"/>
      <c r="ADD194" s="9"/>
      <c r="ADE194" s="9"/>
      <c r="ADF194" s="9"/>
      <c r="ADG194" s="9"/>
      <c r="ADH194" s="9"/>
      <c r="ADI194" s="9"/>
      <c r="ADJ194" s="9"/>
      <c r="ADK194" s="9"/>
      <c r="ADL194" s="9"/>
      <c r="ADM194" s="9"/>
      <c r="ADN194" s="9"/>
      <c r="ADO194" s="9"/>
      <c r="ADP194" s="9"/>
      <c r="ADQ194" s="9"/>
      <c r="ADR194" s="9"/>
      <c r="ADS194" s="9"/>
      <c r="ADT194" s="9"/>
      <c r="ADU194" s="9"/>
      <c r="ADV194" s="9"/>
    </row>
    <row r="195" spans="1:802 16383:16383" s="10" customFormat="1" ht="15.75" thickBot="1">
      <c r="A195" s="9"/>
      <c r="B195" s="32"/>
      <c r="C195" s="48"/>
      <c r="D195" s="166"/>
      <c r="E195" s="167"/>
      <c r="F195" s="48"/>
      <c r="G195" s="166"/>
      <c r="H195" s="167"/>
      <c r="I195" s="48"/>
      <c r="J195" s="166"/>
      <c r="K195" s="167"/>
      <c r="L195" s="205"/>
      <c r="M195" s="206"/>
      <c r="N195" s="207"/>
      <c r="O195" s="205"/>
      <c r="P195" s="206"/>
      <c r="Q195" s="207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9"/>
      <c r="HY195" s="9"/>
      <c r="HZ195" s="9"/>
      <c r="IA195" s="9"/>
      <c r="IB195" s="9"/>
      <c r="IC195" s="9"/>
      <c r="ID195" s="9"/>
      <c r="IE195" s="9"/>
      <c r="IF195" s="9"/>
      <c r="IG195" s="9"/>
      <c r="IH195" s="9"/>
      <c r="II195" s="9"/>
      <c r="IJ195" s="9"/>
      <c r="IK195" s="9"/>
      <c r="IL195" s="9"/>
      <c r="IM195" s="9"/>
      <c r="IN195" s="9"/>
      <c r="IO195" s="9"/>
      <c r="IP195" s="9"/>
      <c r="IQ195" s="9"/>
      <c r="IR195" s="9"/>
      <c r="IS195" s="9"/>
      <c r="IT195" s="9"/>
      <c r="IU195" s="9"/>
      <c r="IV195" s="9"/>
      <c r="IW195" s="9"/>
      <c r="IX195" s="9"/>
      <c r="IY195" s="9"/>
      <c r="IZ195" s="9"/>
      <c r="JA195" s="9"/>
      <c r="JB195" s="9"/>
      <c r="JC195" s="9"/>
      <c r="JD195" s="9"/>
      <c r="JE195" s="9"/>
      <c r="JF195" s="9"/>
      <c r="JG195" s="9"/>
      <c r="JH195" s="9"/>
      <c r="JI195" s="9"/>
      <c r="JJ195" s="9"/>
      <c r="JK195" s="9"/>
      <c r="JL195" s="9"/>
      <c r="JM195" s="9"/>
      <c r="JN195" s="9"/>
      <c r="JO195" s="9"/>
      <c r="JP195" s="9"/>
      <c r="JQ195" s="9"/>
      <c r="JR195" s="9"/>
      <c r="JS195" s="9"/>
      <c r="JT195" s="9"/>
      <c r="JU195" s="9"/>
      <c r="JV195" s="9"/>
      <c r="JW195" s="9"/>
      <c r="JX195" s="9"/>
      <c r="JY195" s="9"/>
      <c r="JZ195" s="9"/>
      <c r="KA195" s="9"/>
      <c r="KB195" s="9"/>
      <c r="KC195" s="9"/>
      <c r="KD195" s="9"/>
      <c r="KE195" s="9"/>
      <c r="KF195" s="9"/>
      <c r="KG195" s="9"/>
      <c r="KH195" s="9"/>
      <c r="KI195" s="9"/>
      <c r="KJ195" s="9"/>
      <c r="KK195" s="9"/>
      <c r="KL195" s="9"/>
      <c r="KM195" s="9"/>
      <c r="KN195" s="9"/>
      <c r="KO195" s="9"/>
      <c r="KP195" s="9"/>
      <c r="KQ195" s="9"/>
      <c r="KR195" s="9"/>
      <c r="KS195" s="9"/>
      <c r="KT195" s="9"/>
      <c r="KU195" s="9"/>
      <c r="KV195" s="9"/>
      <c r="KW195" s="9"/>
      <c r="KX195" s="9"/>
      <c r="KY195" s="9"/>
      <c r="KZ195" s="9"/>
      <c r="LA195" s="9"/>
      <c r="LB195" s="9"/>
      <c r="LC195" s="9"/>
      <c r="LD195" s="9"/>
      <c r="LE195" s="9"/>
      <c r="LF195" s="9"/>
      <c r="LG195" s="9"/>
      <c r="LH195" s="9"/>
      <c r="LI195" s="9"/>
      <c r="LJ195" s="9"/>
      <c r="LK195" s="9"/>
      <c r="LL195" s="9"/>
      <c r="LM195" s="9"/>
      <c r="LN195" s="9"/>
      <c r="LO195" s="9"/>
      <c r="LP195" s="9"/>
      <c r="LQ195" s="9"/>
      <c r="LR195" s="9"/>
      <c r="LS195" s="9"/>
      <c r="LT195" s="9"/>
      <c r="LU195" s="9"/>
      <c r="LV195" s="9"/>
      <c r="LW195" s="9"/>
      <c r="LX195" s="9"/>
      <c r="LY195" s="9"/>
      <c r="LZ195" s="9"/>
      <c r="MA195" s="9"/>
      <c r="MB195" s="9"/>
      <c r="MC195" s="9"/>
      <c r="MD195" s="9"/>
      <c r="ME195" s="9"/>
      <c r="MF195" s="9"/>
      <c r="MG195" s="9"/>
      <c r="MH195" s="9"/>
      <c r="MI195" s="9"/>
      <c r="MJ195" s="9"/>
      <c r="MK195" s="9"/>
      <c r="ML195" s="9"/>
      <c r="MM195" s="9"/>
      <c r="MN195" s="9"/>
      <c r="MO195" s="9"/>
      <c r="MP195" s="9"/>
      <c r="MQ195" s="9"/>
      <c r="MR195" s="9"/>
      <c r="MS195" s="9"/>
      <c r="MT195" s="9"/>
      <c r="MU195" s="9"/>
      <c r="MV195" s="9"/>
      <c r="MW195" s="9"/>
      <c r="MX195" s="9"/>
      <c r="MY195" s="9"/>
      <c r="MZ195" s="9"/>
      <c r="NA195" s="9"/>
      <c r="NB195" s="9"/>
      <c r="NC195" s="9"/>
      <c r="ND195" s="9"/>
      <c r="NE195" s="9"/>
      <c r="NF195" s="9"/>
      <c r="NG195" s="9"/>
      <c r="NH195" s="9"/>
      <c r="NI195" s="9"/>
      <c r="NJ195" s="9"/>
      <c r="NK195" s="9"/>
      <c r="NL195" s="9"/>
      <c r="NM195" s="9"/>
      <c r="NN195" s="9"/>
      <c r="NO195" s="9"/>
      <c r="NP195" s="9"/>
      <c r="NQ195" s="9"/>
      <c r="NR195" s="9"/>
      <c r="NS195" s="9"/>
      <c r="NT195" s="9"/>
      <c r="NU195" s="9"/>
      <c r="NV195" s="9"/>
      <c r="NW195" s="9"/>
      <c r="NX195" s="9"/>
      <c r="NY195" s="9"/>
      <c r="NZ195" s="9"/>
      <c r="OA195" s="9"/>
      <c r="OB195" s="9"/>
      <c r="OC195" s="9"/>
      <c r="OD195" s="9"/>
      <c r="OE195" s="9"/>
      <c r="OF195" s="9"/>
      <c r="OG195" s="9"/>
      <c r="OH195" s="9"/>
      <c r="OI195" s="9"/>
      <c r="OJ195" s="9"/>
      <c r="OK195" s="9"/>
      <c r="OL195" s="9"/>
      <c r="OM195" s="9"/>
      <c r="ON195" s="9"/>
      <c r="OO195" s="9"/>
      <c r="OP195" s="9"/>
      <c r="OQ195" s="9"/>
      <c r="OR195" s="9"/>
      <c r="OS195" s="9"/>
      <c r="OT195" s="9"/>
      <c r="OU195" s="9"/>
      <c r="OV195" s="9"/>
      <c r="OW195" s="9"/>
      <c r="OX195" s="9"/>
      <c r="OY195" s="9"/>
      <c r="OZ195" s="9"/>
      <c r="PA195" s="9"/>
      <c r="PB195" s="9"/>
      <c r="PC195" s="9"/>
      <c r="PD195" s="9"/>
      <c r="PE195" s="9"/>
      <c r="PF195" s="9"/>
      <c r="PG195" s="9"/>
      <c r="PH195" s="9"/>
      <c r="PI195" s="9"/>
      <c r="PJ195" s="9"/>
      <c r="PK195" s="9"/>
      <c r="PL195" s="9"/>
      <c r="PM195" s="9"/>
      <c r="PN195" s="9"/>
      <c r="PO195" s="9"/>
      <c r="PP195" s="9"/>
      <c r="PQ195" s="9"/>
      <c r="PR195" s="9"/>
      <c r="PS195" s="9"/>
      <c r="PT195" s="9"/>
      <c r="PU195" s="9"/>
      <c r="PV195" s="9"/>
      <c r="PW195" s="9"/>
      <c r="PX195" s="9"/>
      <c r="PY195" s="9"/>
      <c r="PZ195" s="9"/>
      <c r="QA195" s="9"/>
      <c r="QB195" s="9"/>
      <c r="QC195" s="9"/>
      <c r="QD195" s="9"/>
      <c r="QE195" s="9"/>
      <c r="QF195" s="9"/>
      <c r="QG195" s="9"/>
      <c r="QH195" s="9"/>
      <c r="QI195" s="9"/>
      <c r="QJ195" s="9"/>
      <c r="QK195" s="9"/>
      <c r="QL195" s="9"/>
      <c r="QM195" s="9"/>
      <c r="QN195" s="9"/>
      <c r="QO195" s="9"/>
      <c r="QP195" s="9"/>
      <c r="QQ195" s="9"/>
      <c r="QR195" s="9"/>
      <c r="QS195" s="9"/>
      <c r="QT195" s="9"/>
      <c r="QU195" s="9"/>
      <c r="QV195" s="9"/>
      <c r="QW195" s="9"/>
      <c r="QX195" s="9"/>
      <c r="QY195" s="9"/>
      <c r="QZ195" s="9"/>
      <c r="RA195" s="9"/>
      <c r="RB195" s="9"/>
      <c r="RC195" s="9"/>
      <c r="RD195" s="9"/>
      <c r="RE195" s="9"/>
      <c r="RF195" s="9"/>
      <c r="RG195" s="9"/>
      <c r="RH195" s="9"/>
      <c r="RI195" s="9"/>
      <c r="RJ195" s="9"/>
      <c r="RK195" s="9"/>
      <c r="RL195" s="9"/>
      <c r="RM195" s="9"/>
      <c r="RN195" s="9"/>
      <c r="RO195" s="9"/>
      <c r="RP195" s="9"/>
      <c r="RQ195" s="9"/>
      <c r="RR195" s="9"/>
      <c r="RS195" s="9"/>
      <c r="RT195" s="9"/>
      <c r="RU195" s="9"/>
      <c r="RV195" s="9"/>
      <c r="RW195" s="9"/>
      <c r="RX195" s="9"/>
      <c r="RY195" s="9"/>
      <c r="RZ195" s="9"/>
      <c r="SA195" s="9"/>
      <c r="SB195" s="9"/>
      <c r="SC195" s="9"/>
      <c r="SD195" s="9"/>
      <c r="SE195" s="9"/>
      <c r="SF195" s="9"/>
      <c r="SG195" s="9"/>
      <c r="SH195" s="9"/>
      <c r="SI195" s="9"/>
      <c r="SJ195" s="9"/>
      <c r="SK195" s="9"/>
      <c r="SL195" s="9"/>
      <c r="SM195" s="9"/>
      <c r="SN195" s="9"/>
      <c r="SO195" s="9"/>
      <c r="SP195" s="9"/>
      <c r="SQ195" s="9"/>
      <c r="SR195" s="9"/>
      <c r="SS195" s="9"/>
      <c r="ST195" s="9"/>
      <c r="SU195" s="9"/>
      <c r="SV195" s="9"/>
      <c r="SW195" s="9"/>
      <c r="SX195" s="9"/>
      <c r="SY195" s="9"/>
      <c r="SZ195" s="9"/>
      <c r="TA195" s="9"/>
      <c r="TB195" s="9"/>
      <c r="TC195" s="9"/>
      <c r="TD195" s="9"/>
      <c r="TE195" s="9"/>
      <c r="TF195" s="9"/>
      <c r="TG195" s="9"/>
      <c r="TH195" s="9"/>
      <c r="TI195" s="9"/>
      <c r="TJ195" s="9"/>
      <c r="TK195" s="9"/>
      <c r="TL195" s="9"/>
      <c r="TM195" s="9"/>
      <c r="TN195" s="9"/>
      <c r="TO195" s="9"/>
      <c r="TP195" s="9"/>
      <c r="TQ195" s="9"/>
      <c r="TR195" s="9"/>
      <c r="TS195" s="9"/>
      <c r="TT195" s="9"/>
      <c r="TU195" s="9"/>
      <c r="TV195" s="9"/>
      <c r="TW195" s="9"/>
      <c r="TX195" s="9"/>
      <c r="TY195" s="9"/>
      <c r="TZ195" s="9"/>
      <c r="UA195" s="9"/>
      <c r="UB195" s="9"/>
      <c r="UC195" s="9"/>
      <c r="UD195" s="9"/>
      <c r="UE195" s="9"/>
      <c r="UF195" s="9"/>
      <c r="UG195" s="9"/>
      <c r="UH195" s="9"/>
      <c r="UI195" s="9"/>
      <c r="UJ195" s="9"/>
      <c r="UK195" s="9"/>
      <c r="UL195" s="9"/>
      <c r="UM195" s="9"/>
      <c r="UN195" s="9"/>
      <c r="UO195" s="9"/>
      <c r="UP195" s="9"/>
      <c r="UQ195" s="9"/>
      <c r="UR195" s="9"/>
      <c r="US195" s="9"/>
      <c r="UT195" s="9"/>
      <c r="UU195" s="9"/>
      <c r="UV195" s="9"/>
      <c r="UW195" s="9"/>
      <c r="UX195" s="9"/>
      <c r="UY195" s="9"/>
      <c r="UZ195" s="9"/>
      <c r="VA195" s="9"/>
      <c r="VB195" s="9"/>
      <c r="VC195" s="9"/>
      <c r="VD195" s="9"/>
      <c r="VE195" s="9"/>
      <c r="VF195" s="9"/>
      <c r="VG195" s="9"/>
      <c r="VH195" s="9"/>
      <c r="VI195" s="9"/>
      <c r="VJ195" s="9"/>
      <c r="VK195" s="9"/>
      <c r="VL195" s="9"/>
      <c r="VM195" s="9"/>
      <c r="VN195" s="9"/>
      <c r="VO195" s="9"/>
      <c r="VP195" s="9"/>
      <c r="VQ195" s="9"/>
      <c r="VR195" s="9"/>
      <c r="VS195" s="9"/>
      <c r="VT195" s="9"/>
      <c r="VU195" s="9"/>
      <c r="VV195" s="9"/>
      <c r="VW195" s="9"/>
      <c r="VX195" s="9"/>
      <c r="VY195" s="9"/>
      <c r="VZ195" s="9"/>
      <c r="WA195" s="9"/>
      <c r="WB195" s="9"/>
      <c r="WC195" s="9"/>
      <c r="WD195" s="9"/>
      <c r="WE195" s="9"/>
      <c r="WF195" s="9"/>
      <c r="WG195" s="9"/>
      <c r="WH195" s="9"/>
      <c r="WI195" s="9"/>
      <c r="WJ195" s="9"/>
      <c r="WK195" s="9"/>
      <c r="WL195" s="9"/>
      <c r="WM195" s="9"/>
      <c r="WN195" s="9"/>
      <c r="WO195" s="9"/>
      <c r="WP195" s="9"/>
      <c r="WQ195" s="9"/>
      <c r="WR195" s="9"/>
      <c r="WS195" s="9"/>
      <c r="WT195" s="9"/>
      <c r="WU195" s="9"/>
      <c r="WV195" s="9"/>
      <c r="WW195" s="9"/>
      <c r="WX195" s="9"/>
      <c r="WY195" s="9"/>
      <c r="WZ195" s="9"/>
      <c r="XA195" s="9"/>
      <c r="XB195" s="9"/>
      <c r="XC195" s="9"/>
      <c r="XD195" s="9"/>
      <c r="XE195" s="9"/>
      <c r="XF195" s="9"/>
      <c r="XG195" s="9"/>
      <c r="XH195" s="9"/>
      <c r="XI195" s="9"/>
      <c r="XJ195" s="9"/>
      <c r="XK195" s="9"/>
      <c r="XL195" s="9"/>
      <c r="XM195" s="9"/>
      <c r="XN195" s="9"/>
      <c r="XO195" s="9"/>
      <c r="XP195" s="9"/>
      <c r="XQ195" s="9"/>
      <c r="XR195" s="9"/>
      <c r="XS195" s="9"/>
      <c r="XT195" s="9"/>
      <c r="XU195" s="9"/>
      <c r="XV195" s="9"/>
      <c r="XW195" s="9"/>
      <c r="XX195" s="9"/>
      <c r="XY195" s="9"/>
      <c r="XZ195" s="9"/>
      <c r="YA195" s="9"/>
      <c r="YB195" s="9"/>
      <c r="YC195" s="9"/>
      <c r="YD195" s="9"/>
      <c r="YE195" s="9"/>
      <c r="YF195" s="9"/>
      <c r="YG195" s="9"/>
      <c r="YH195" s="9"/>
      <c r="YI195" s="9"/>
      <c r="YJ195" s="9"/>
      <c r="YK195" s="9"/>
      <c r="YL195" s="9"/>
      <c r="YM195" s="9"/>
      <c r="YN195" s="9"/>
      <c r="YO195" s="9"/>
      <c r="YP195" s="9"/>
      <c r="YQ195" s="9"/>
      <c r="YR195" s="9"/>
      <c r="YS195" s="9"/>
      <c r="YT195" s="9"/>
      <c r="YU195" s="9"/>
      <c r="YV195" s="9"/>
      <c r="YW195" s="9"/>
      <c r="YX195" s="9"/>
      <c r="YY195" s="9"/>
      <c r="YZ195" s="9"/>
      <c r="ZA195" s="9"/>
      <c r="ZB195" s="9"/>
      <c r="ZC195" s="9"/>
      <c r="ZD195" s="9"/>
      <c r="ZE195" s="9"/>
      <c r="ZF195" s="9"/>
      <c r="ZG195" s="9"/>
      <c r="ZH195" s="9"/>
      <c r="ZI195" s="9"/>
      <c r="ZJ195" s="9"/>
      <c r="ZK195" s="9"/>
      <c r="ZL195" s="9"/>
      <c r="ZM195" s="9"/>
      <c r="ZN195" s="9"/>
      <c r="ZO195" s="9"/>
      <c r="ZP195" s="9"/>
      <c r="ZQ195" s="9"/>
      <c r="ZR195" s="9"/>
      <c r="ZS195" s="9"/>
      <c r="ZT195" s="9"/>
      <c r="ZU195" s="9"/>
      <c r="ZV195" s="9"/>
      <c r="ZW195" s="9"/>
      <c r="ZX195" s="9"/>
      <c r="ZY195" s="9"/>
      <c r="ZZ195" s="9"/>
      <c r="AAA195" s="9"/>
      <c r="AAB195" s="9"/>
      <c r="AAC195" s="9"/>
      <c r="AAD195" s="9"/>
      <c r="AAE195" s="9"/>
      <c r="AAF195" s="9"/>
      <c r="AAG195" s="9"/>
      <c r="AAH195" s="9"/>
      <c r="AAI195" s="9"/>
      <c r="AAJ195" s="9"/>
      <c r="AAK195" s="9"/>
      <c r="AAL195" s="9"/>
      <c r="AAM195" s="9"/>
      <c r="AAN195" s="9"/>
      <c r="AAO195" s="9"/>
      <c r="AAP195" s="9"/>
      <c r="AAQ195" s="9"/>
      <c r="AAR195" s="9"/>
      <c r="AAS195" s="9"/>
      <c r="AAT195" s="9"/>
      <c r="AAU195" s="9"/>
      <c r="AAV195" s="9"/>
      <c r="AAW195" s="9"/>
      <c r="AAX195" s="9"/>
      <c r="AAY195" s="9"/>
      <c r="AAZ195" s="9"/>
      <c r="ABA195" s="9"/>
      <c r="ABB195" s="9"/>
      <c r="ABC195" s="9"/>
      <c r="ABD195" s="9"/>
      <c r="ABE195" s="9"/>
      <c r="ABF195" s="9"/>
      <c r="ABG195" s="9"/>
      <c r="ABH195" s="9"/>
      <c r="ABI195" s="9"/>
      <c r="ABJ195" s="9"/>
      <c r="ABK195" s="9"/>
      <c r="ABL195" s="9"/>
      <c r="ABM195" s="9"/>
      <c r="ABN195" s="9"/>
      <c r="ABO195" s="9"/>
      <c r="ABP195" s="9"/>
      <c r="ABQ195" s="9"/>
      <c r="ABR195" s="9"/>
      <c r="ABS195" s="9"/>
      <c r="ABT195" s="9"/>
      <c r="ABU195" s="9"/>
      <c r="ABV195" s="9"/>
      <c r="ABW195" s="9"/>
      <c r="ABX195" s="9"/>
      <c r="ABY195" s="9"/>
      <c r="ABZ195" s="9"/>
      <c r="ACA195" s="9"/>
      <c r="ACB195" s="9"/>
      <c r="ACC195" s="9"/>
      <c r="ACD195" s="9"/>
      <c r="ACE195" s="9"/>
      <c r="ACF195" s="9"/>
      <c r="ACG195" s="9"/>
      <c r="ACH195" s="9"/>
      <c r="ACI195" s="9"/>
      <c r="ACJ195" s="9"/>
      <c r="ACK195" s="9"/>
      <c r="ACL195" s="9"/>
      <c r="ACM195" s="9"/>
      <c r="ACN195" s="9"/>
      <c r="ACO195" s="9"/>
      <c r="ACP195" s="9"/>
      <c r="ACQ195" s="9"/>
      <c r="ACR195" s="9"/>
      <c r="ACS195" s="9"/>
      <c r="ACT195" s="9"/>
      <c r="ACU195" s="9"/>
      <c r="ACV195" s="9"/>
      <c r="ACW195" s="9"/>
      <c r="ACX195" s="9"/>
      <c r="ACY195" s="9"/>
      <c r="ACZ195" s="9"/>
      <c r="ADA195" s="9"/>
      <c r="ADB195" s="9"/>
      <c r="ADC195" s="9"/>
      <c r="ADD195" s="9"/>
      <c r="ADE195" s="9"/>
      <c r="ADF195" s="9"/>
      <c r="ADG195" s="9"/>
      <c r="ADH195" s="9"/>
      <c r="ADI195" s="9"/>
      <c r="ADJ195" s="9"/>
      <c r="ADK195" s="9"/>
      <c r="ADL195" s="9"/>
      <c r="ADM195" s="9"/>
      <c r="ADN195" s="9"/>
      <c r="ADO195" s="9"/>
      <c r="ADP195" s="9"/>
      <c r="ADQ195" s="9"/>
      <c r="ADR195" s="9"/>
      <c r="ADS195" s="9"/>
      <c r="ADT195" s="9"/>
      <c r="ADU195" s="9"/>
      <c r="ADV195" s="9"/>
    </row>
    <row r="196" spans="1:802 16383:16383" s="9" customFormat="1" ht="14.25" thickTop="1" thickBot="1">
      <c r="B196" s="29"/>
      <c r="C196" s="168"/>
      <c r="E196" s="29"/>
      <c r="F196" s="168"/>
      <c r="H196" s="29"/>
      <c r="I196" s="168"/>
      <c r="K196" s="29"/>
      <c r="L196" s="168"/>
      <c r="N196" s="29"/>
      <c r="O196" s="168"/>
      <c r="Q196" s="29"/>
      <c r="XFC196" s="10"/>
    </row>
    <row r="197" spans="1:802 16383:16383" s="9" customFormat="1" ht="18.75" customHeight="1" thickTop="1">
      <c r="A197" s="16"/>
      <c r="B197" s="131" t="s">
        <v>16</v>
      </c>
      <c r="C197" s="132"/>
      <c r="D197" s="133"/>
      <c r="E197" s="134"/>
      <c r="F197" s="132"/>
      <c r="G197" s="133"/>
      <c r="H197" s="134"/>
      <c r="I197" s="132"/>
      <c r="J197" s="133"/>
      <c r="K197" s="134"/>
      <c r="L197" s="132"/>
      <c r="M197" s="133"/>
      <c r="N197" s="134"/>
      <c r="O197" s="132"/>
      <c r="P197" s="133"/>
      <c r="Q197" s="134"/>
      <c r="XFC197" s="10"/>
    </row>
    <row r="198" spans="1:802 16383:16383" s="12" customFormat="1" ht="15">
      <c r="A198" s="18"/>
      <c r="B198" s="135" t="s">
        <v>34</v>
      </c>
      <c r="C198" s="136" t="s">
        <v>12</v>
      </c>
      <c r="D198" s="169" t="s">
        <v>13</v>
      </c>
      <c r="E198" s="138" t="s">
        <v>14</v>
      </c>
      <c r="F198" s="136" t="s">
        <v>12</v>
      </c>
      <c r="G198" s="169" t="s">
        <v>13</v>
      </c>
      <c r="H198" s="138" t="s">
        <v>14</v>
      </c>
      <c r="I198" s="136" t="s">
        <v>12</v>
      </c>
      <c r="J198" s="169" t="s">
        <v>13</v>
      </c>
      <c r="K198" s="138" t="s">
        <v>14</v>
      </c>
      <c r="L198" s="136" t="s">
        <v>12</v>
      </c>
      <c r="M198" s="169" t="s">
        <v>13</v>
      </c>
      <c r="N198" s="138" t="s">
        <v>14</v>
      </c>
      <c r="O198" s="136" t="s">
        <v>12</v>
      </c>
      <c r="P198" s="169" t="s">
        <v>13</v>
      </c>
      <c r="Q198" s="138" t="s">
        <v>14</v>
      </c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  <c r="IW198" s="11"/>
      <c r="IX198" s="11"/>
      <c r="IY198" s="11"/>
      <c r="IZ198" s="11"/>
      <c r="JA198" s="11"/>
      <c r="JB198" s="11"/>
      <c r="JC198" s="11"/>
      <c r="JD198" s="11"/>
      <c r="JE198" s="11"/>
      <c r="JF198" s="11"/>
      <c r="JG198" s="11"/>
      <c r="JH198" s="11"/>
      <c r="JI198" s="11"/>
      <c r="JJ198" s="11"/>
      <c r="JK198" s="11"/>
      <c r="JL198" s="11"/>
      <c r="JM198" s="11"/>
      <c r="JN198" s="11"/>
      <c r="JO198" s="11"/>
      <c r="JP198" s="11"/>
      <c r="JQ198" s="11"/>
      <c r="JR198" s="11"/>
      <c r="JS198" s="11"/>
      <c r="JT198" s="11"/>
      <c r="JU198" s="11"/>
      <c r="JV198" s="11"/>
      <c r="JW198" s="11"/>
      <c r="JX198" s="11"/>
      <c r="JY198" s="11"/>
      <c r="JZ198" s="11"/>
      <c r="KA198" s="11"/>
      <c r="KB198" s="11"/>
      <c r="KC198" s="11"/>
      <c r="KD198" s="11"/>
      <c r="KE198" s="11"/>
      <c r="KF198" s="11"/>
      <c r="KG198" s="11"/>
      <c r="KH198" s="11"/>
      <c r="KI198" s="11"/>
      <c r="KJ198" s="11"/>
      <c r="KK198" s="11"/>
      <c r="KL198" s="11"/>
      <c r="KM198" s="11"/>
      <c r="KN198" s="11"/>
      <c r="KO198" s="11"/>
      <c r="KP198" s="11"/>
      <c r="KQ198" s="11"/>
      <c r="KR198" s="11"/>
      <c r="KS198" s="11"/>
      <c r="KT198" s="11"/>
      <c r="KU198" s="11"/>
      <c r="KV198" s="11"/>
      <c r="KW198" s="11"/>
      <c r="KX198" s="11"/>
      <c r="KY198" s="11"/>
      <c r="KZ198" s="11"/>
      <c r="LA198" s="11"/>
      <c r="LB198" s="11"/>
      <c r="LC198" s="11"/>
      <c r="LD198" s="11"/>
      <c r="LE198" s="11"/>
      <c r="LF198" s="11"/>
      <c r="LG198" s="11"/>
      <c r="LH198" s="11"/>
      <c r="LI198" s="11"/>
      <c r="LJ198" s="11"/>
      <c r="LK198" s="11"/>
      <c r="LL198" s="11"/>
      <c r="LM198" s="11"/>
      <c r="LN198" s="11"/>
      <c r="LO198" s="11"/>
      <c r="LP198" s="11"/>
      <c r="LQ198" s="11"/>
      <c r="LR198" s="11"/>
      <c r="LS198" s="11"/>
      <c r="LT198" s="11"/>
      <c r="LU198" s="11"/>
      <c r="LV198" s="11"/>
      <c r="LW198" s="11"/>
      <c r="LX198" s="11"/>
      <c r="LY198" s="11"/>
      <c r="LZ198" s="11"/>
      <c r="MA198" s="11"/>
      <c r="MB198" s="11"/>
      <c r="MC198" s="11"/>
      <c r="MD198" s="11"/>
      <c r="ME198" s="11"/>
      <c r="MF198" s="11"/>
      <c r="MG198" s="11"/>
      <c r="MH198" s="11"/>
      <c r="MI198" s="11"/>
      <c r="MJ198" s="11"/>
      <c r="MK198" s="11"/>
      <c r="ML198" s="11"/>
      <c r="MM198" s="11"/>
      <c r="MN198" s="11"/>
      <c r="MO198" s="11"/>
      <c r="MP198" s="11"/>
      <c r="MQ198" s="11"/>
      <c r="MR198" s="11"/>
      <c r="MS198" s="11"/>
      <c r="MT198" s="11"/>
      <c r="MU198" s="11"/>
      <c r="MV198" s="11"/>
      <c r="MW198" s="11"/>
      <c r="MX198" s="11"/>
      <c r="MY198" s="11"/>
      <c r="MZ198" s="11"/>
      <c r="NA198" s="11"/>
      <c r="NB198" s="11"/>
      <c r="NC198" s="11"/>
      <c r="ND198" s="11"/>
      <c r="NE198" s="11"/>
      <c r="NF198" s="11"/>
      <c r="NG198" s="11"/>
      <c r="NH198" s="11"/>
      <c r="NI198" s="11"/>
      <c r="NJ198" s="11"/>
      <c r="NK198" s="11"/>
      <c r="NL198" s="11"/>
      <c r="NM198" s="11"/>
      <c r="NN198" s="11"/>
      <c r="NO198" s="11"/>
      <c r="NP198" s="11"/>
      <c r="NQ198" s="11"/>
      <c r="NR198" s="11"/>
      <c r="NS198" s="11"/>
      <c r="NT198" s="11"/>
      <c r="NU198" s="11"/>
      <c r="NV198" s="11"/>
      <c r="NW198" s="11"/>
      <c r="NX198" s="11"/>
      <c r="NY198" s="11"/>
      <c r="NZ198" s="11"/>
      <c r="OA198" s="11"/>
      <c r="OB198" s="11"/>
      <c r="OC198" s="11"/>
      <c r="OD198" s="11"/>
      <c r="OE198" s="11"/>
      <c r="OF198" s="11"/>
      <c r="OG198" s="11"/>
      <c r="OH198" s="11"/>
      <c r="OI198" s="11"/>
      <c r="OJ198" s="11"/>
      <c r="OK198" s="11"/>
      <c r="OL198" s="11"/>
      <c r="OM198" s="11"/>
      <c r="ON198" s="11"/>
      <c r="OO198" s="11"/>
      <c r="OP198" s="11"/>
      <c r="OQ198" s="11"/>
      <c r="OR198" s="11"/>
      <c r="OS198" s="11"/>
      <c r="OT198" s="11"/>
      <c r="OU198" s="11"/>
      <c r="OV198" s="11"/>
      <c r="OW198" s="11"/>
      <c r="OX198" s="11"/>
      <c r="OY198" s="11"/>
      <c r="OZ198" s="11"/>
      <c r="PA198" s="11"/>
      <c r="PB198" s="11"/>
      <c r="PC198" s="11"/>
      <c r="PD198" s="11"/>
      <c r="PE198" s="11"/>
      <c r="PF198" s="11"/>
      <c r="PG198" s="11"/>
      <c r="PH198" s="11"/>
      <c r="PI198" s="11"/>
      <c r="PJ198" s="11"/>
      <c r="PK198" s="11"/>
      <c r="PL198" s="11"/>
      <c r="PM198" s="11"/>
      <c r="PN198" s="11"/>
      <c r="PO198" s="11"/>
      <c r="PP198" s="11"/>
      <c r="PQ198" s="11"/>
      <c r="PR198" s="11"/>
      <c r="PS198" s="11"/>
      <c r="PT198" s="11"/>
      <c r="PU198" s="11"/>
      <c r="PV198" s="11"/>
      <c r="PW198" s="11"/>
      <c r="PX198" s="11"/>
      <c r="PY198" s="11"/>
      <c r="PZ198" s="11"/>
      <c r="QA198" s="11"/>
      <c r="QB198" s="11"/>
      <c r="QC198" s="11"/>
      <c r="QD198" s="11"/>
      <c r="QE198" s="11"/>
      <c r="QF198" s="11"/>
      <c r="QG198" s="11"/>
      <c r="QH198" s="11"/>
      <c r="QI198" s="11"/>
      <c r="QJ198" s="11"/>
      <c r="QK198" s="11"/>
      <c r="QL198" s="11"/>
      <c r="QM198" s="11"/>
      <c r="QN198" s="11"/>
      <c r="QO198" s="11"/>
      <c r="QP198" s="11"/>
      <c r="QQ198" s="11"/>
      <c r="QR198" s="11"/>
      <c r="QS198" s="11"/>
      <c r="QT198" s="11"/>
      <c r="QU198" s="11"/>
      <c r="QV198" s="11"/>
      <c r="QW198" s="11"/>
      <c r="QX198" s="11"/>
      <c r="QY198" s="11"/>
      <c r="QZ198" s="11"/>
      <c r="RA198" s="11"/>
      <c r="RB198" s="11"/>
      <c r="RC198" s="11"/>
      <c r="RD198" s="11"/>
      <c r="RE198" s="11"/>
      <c r="RF198" s="11"/>
      <c r="RG198" s="11"/>
      <c r="RH198" s="11"/>
      <c r="RI198" s="11"/>
      <c r="RJ198" s="11"/>
      <c r="RK198" s="11"/>
      <c r="RL198" s="11"/>
      <c r="RM198" s="11"/>
      <c r="RN198" s="11"/>
      <c r="RO198" s="11"/>
      <c r="RP198" s="11"/>
      <c r="RQ198" s="11"/>
      <c r="RR198" s="11"/>
      <c r="RS198" s="11"/>
      <c r="RT198" s="11"/>
      <c r="RU198" s="11"/>
      <c r="RV198" s="11"/>
      <c r="RW198" s="11"/>
      <c r="RX198" s="11"/>
      <c r="RY198" s="11"/>
      <c r="RZ198" s="11"/>
      <c r="SA198" s="11"/>
      <c r="SB198" s="11"/>
      <c r="SC198" s="11"/>
      <c r="SD198" s="11"/>
      <c r="SE198" s="11"/>
      <c r="SF198" s="11"/>
      <c r="SG198" s="11"/>
      <c r="SH198" s="11"/>
      <c r="SI198" s="11"/>
      <c r="SJ198" s="11"/>
      <c r="SK198" s="11"/>
      <c r="SL198" s="11"/>
      <c r="SM198" s="11"/>
      <c r="SN198" s="11"/>
      <c r="SO198" s="11"/>
      <c r="SP198" s="11"/>
      <c r="SQ198" s="11"/>
      <c r="SR198" s="11"/>
      <c r="SS198" s="11"/>
      <c r="ST198" s="11"/>
      <c r="SU198" s="11"/>
      <c r="SV198" s="11"/>
      <c r="SW198" s="11"/>
      <c r="SX198" s="11"/>
      <c r="SY198" s="11"/>
      <c r="SZ198" s="11"/>
      <c r="TA198" s="11"/>
      <c r="TB198" s="11"/>
      <c r="TC198" s="11"/>
      <c r="TD198" s="11"/>
      <c r="TE198" s="11"/>
      <c r="TF198" s="11"/>
      <c r="TG198" s="11"/>
      <c r="TH198" s="11"/>
      <c r="TI198" s="11"/>
      <c r="TJ198" s="11"/>
      <c r="TK198" s="11"/>
      <c r="TL198" s="11"/>
      <c r="TM198" s="11"/>
      <c r="TN198" s="11"/>
      <c r="TO198" s="11"/>
      <c r="TP198" s="11"/>
      <c r="TQ198" s="11"/>
      <c r="TR198" s="11"/>
      <c r="TS198" s="11"/>
      <c r="TT198" s="11"/>
      <c r="TU198" s="11"/>
      <c r="TV198" s="11"/>
      <c r="TW198" s="11"/>
      <c r="TX198" s="11"/>
      <c r="TY198" s="11"/>
      <c r="TZ198" s="11"/>
      <c r="UA198" s="11"/>
      <c r="UB198" s="11"/>
      <c r="UC198" s="11"/>
      <c r="UD198" s="11"/>
      <c r="UE198" s="11"/>
      <c r="UF198" s="11"/>
      <c r="UG198" s="11"/>
      <c r="UH198" s="11"/>
      <c r="UI198" s="11"/>
      <c r="UJ198" s="11"/>
      <c r="UK198" s="11"/>
      <c r="UL198" s="11"/>
      <c r="UM198" s="11"/>
      <c r="UN198" s="11"/>
      <c r="UO198" s="11"/>
      <c r="UP198" s="11"/>
      <c r="UQ198" s="11"/>
      <c r="UR198" s="11"/>
      <c r="US198" s="11"/>
      <c r="UT198" s="11"/>
      <c r="UU198" s="11"/>
      <c r="UV198" s="11"/>
      <c r="UW198" s="11"/>
      <c r="UX198" s="11"/>
      <c r="UY198" s="11"/>
      <c r="UZ198" s="11"/>
      <c r="VA198" s="11"/>
      <c r="VB198" s="11"/>
      <c r="VC198" s="11"/>
      <c r="VD198" s="11"/>
      <c r="VE198" s="11"/>
      <c r="VF198" s="11"/>
      <c r="VG198" s="11"/>
      <c r="VH198" s="11"/>
      <c r="VI198" s="11"/>
      <c r="VJ198" s="11"/>
      <c r="VK198" s="11"/>
      <c r="VL198" s="11"/>
      <c r="VM198" s="11"/>
      <c r="VN198" s="11"/>
      <c r="VO198" s="11"/>
      <c r="VP198" s="11"/>
      <c r="VQ198" s="11"/>
      <c r="VR198" s="11"/>
      <c r="VS198" s="11"/>
      <c r="VT198" s="11"/>
      <c r="VU198" s="11"/>
      <c r="VV198" s="11"/>
      <c r="VW198" s="11"/>
      <c r="VX198" s="11"/>
      <c r="VY198" s="11"/>
      <c r="VZ198" s="11"/>
      <c r="WA198" s="11"/>
      <c r="WB198" s="11"/>
      <c r="WC198" s="11"/>
      <c r="WD198" s="11"/>
      <c r="WE198" s="11"/>
      <c r="WF198" s="11"/>
      <c r="WG198" s="11"/>
      <c r="WH198" s="11"/>
      <c r="WI198" s="11"/>
      <c r="WJ198" s="11"/>
      <c r="WK198" s="11"/>
      <c r="WL198" s="11"/>
      <c r="WM198" s="11"/>
      <c r="WN198" s="11"/>
      <c r="WO198" s="11"/>
      <c r="WP198" s="11"/>
      <c r="WQ198" s="11"/>
      <c r="WR198" s="11"/>
      <c r="WS198" s="11"/>
      <c r="WT198" s="11"/>
      <c r="WU198" s="11"/>
      <c r="WV198" s="11"/>
      <c r="WW198" s="11"/>
      <c r="WX198" s="11"/>
      <c r="WY198" s="11"/>
      <c r="WZ198" s="11"/>
      <c r="XA198" s="11"/>
      <c r="XB198" s="11"/>
      <c r="XC198" s="11"/>
      <c r="XD198" s="11"/>
      <c r="XE198" s="11"/>
      <c r="XF198" s="11"/>
      <c r="XG198" s="11"/>
      <c r="XH198" s="11"/>
      <c r="XI198" s="11"/>
      <c r="XJ198" s="11"/>
      <c r="XK198" s="11"/>
      <c r="XL198" s="11"/>
      <c r="XM198" s="11"/>
      <c r="XN198" s="11"/>
      <c r="XO198" s="11"/>
      <c r="XP198" s="11"/>
      <c r="XQ198" s="11"/>
      <c r="XR198" s="11"/>
      <c r="XS198" s="11"/>
      <c r="XT198" s="11"/>
      <c r="XU198" s="11"/>
      <c r="XV198" s="11"/>
      <c r="XW198" s="11"/>
      <c r="XX198" s="11"/>
      <c r="XY198" s="11"/>
      <c r="XZ198" s="11"/>
      <c r="YA198" s="11"/>
      <c r="YB198" s="11"/>
      <c r="YC198" s="11"/>
      <c r="YD198" s="11"/>
      <c r="YE198" s="11"/>
      <c r="YF198" s="11"/>
      <c r="YG198" s="11"/>
      <c r="YH198" s="11"/>
      <c r="YI198" s="11"/>
      <c r="YJ198" s="11"/>
      <c r="YK198" s="11"/>
      <c r="YL198" s="11"/>
      <c r="YM198" s="11"/>
      <c r="YN198" s="11"/>
      <c r="YO198" s="11"/>
      <c r="YP198" s="11"/>
      <c r="YQ198" s="11"/>
      <c r="YR198" s="11"/>
      <c r="YS198" s="11"/>
      <c r="YT198" s="11"/>
      <c r="YU198" s="11"/>
      <c r="YV198" s="11"/>
      <c r="YW198" s="11"/>
      <c r="YX198" s="11"/>
      <c r="YY198" s="11"/>
      <c r="YZ198" s="11"/>
      <c r="ZA198" s="11"/>
      <c r="ZB198" s="11"/>
      <c r="ZC198" s="11"/>
      <c r="ZD198" s="11"/>
      <c r="ZE198" s="11"/>
      <c r="ZF198" s="11"/>
      <c r="ZG198" s="11"/>
      <c r="ZH198" s="11"/>
      <c r="ZI198" s="11"/>
      <c r="ZJ198" s="11"/>
      <c r="ZK198" s="11"/>
      <c r="ZL198" s="11"/>
      <c r="ZM198" s="11"/>
      <c r="ZN198" s="11"/>
      <c r="ZO198" s="11"/>
      <c r="ZP198" s="11"/>
      <c r="ZQ198" s="11"/>
      <c r="ZR198" s="11"/>
      <c r="ZS198" s="11"/>
      <c r="ZT198" s="11"/>
      <c r="ZU198" s="11"/>
      <c r="ZV198" s="11"/>
      <c r="ZW198" s="11"/>
      <c r="ZX198" s="11"/>
      <c r="ZY198" s="11"/>
      <c r="ZZ198" s="11"/>
      <c r="AAA198" s="11"/>
      <c r="AAB198" s="11"/>
      <c r="AAC198" s="11"/>
      <c r="AAD198" s="11"/>
      <c r="AAE198" s="11"/>
      <c r="AAF198" s="11"/>
      <c r="AAG198" s="11"/>
      <c r="AAH198" s="11"/>
      <c r="AAI198" s="11"/>
      <c r="AAJ198" s="11"/>
      <c r="AAK198" s="11"/>
      <c r="AAL198" s="11"/>
      <c r="AAM198" s="11"/>
      <c r="AAN198" s="11"/>
      <c r="AAO198" s="11"/>
      <c r="AAP198" s="11"/>
      <c r="AAQ198" s="11"/>
      <c r="AAR198" s="11"/>
      <c r="AAS198" s="11"/>
      <c r="AAT198" s="11"/>
      <c r="AAU198" s="11"/>
      <c r="AAV198" s="11"/>
      <c r="AAW198" s="11"/>
      <c r="AAX198" s="11"/>
      <c r="AAY198" s="11"/>
      <c r="AAZ198" s="11"/>
      <c r="ABA198" s="11"/>
      <c r="ABB198" s="11"/>
      <c r="ABC198" s="11"/>
      <c r="ABD198" s="11"/>
      <c r="ABE198" s="11"/>
      <c r="ABF198" s="11"/>
      <c r="ABG198" s="11"/>
      <c r="ABH198" s="11"/>
      <c r="ABI198" s="11"/>
      <c r="ABJ198" s="11"/>
      <c r="ABK198" s="11"/>
      <c r="ABL198" s="11"/>
      <c r="ABM198" s="11"/>
      <c r="ABN198" s="11"/>
      <c r="ABO198" s="11"/>
      <c r="ABP198" s="11"/>
      <c r="ABQ198" s="11"/>
      <c r="ABR198" s="11"/>
      <c r="ABS198" s="11"/>
      <c r="ABT198" s="11"/>
      <c r="ABU198" s="11"/>
      <c r="ABV198" s="11"/>
      <c r="ABW198" s="11"/>
      <c r="ABX198" s="11"/>
      <c r="ABY198" s="11"/>
      <c r="ABZ198" s="11"/>
      <c r="ACA198" s="11"/>
      <c r="ACB198" s="11"/>
      <c r="ACC198" s="11"/>
      <c r="ACD198" s="11"/>
      <c r="ACE198" s="11"/>
      <c r="ACF198" s="11"/>
      <c r="ACG198" s="11"/>
      <c r="ACH198" s="11"/>
      <c r="ACI198" s="11"/>
      <c r="ACJ198" s="11"/>
      <c r="ACK198" s="11"/>
      <c r="ACL198" s="11"/>
      <c r="ACM198" s="11"/>
      <c r="ACN198" s="11"/>
      <c r="ACO198" s="11"/>
      <c r="ACP198" s="11"/>
      <c r="ACQ198" s="11"/>
      <c r="ACR198" s="11"/>
      <c r="ACS198" s="11"/>
      <c r="ACT198" s="11"/>
      <c r="ACU198" s="11"/>
      <c r="ACV198" s="11"/>
      <c r="ACW198" s="11"/>
      <c r="ACX198" s="11"/>
      <c r="ACY198" s="11"/>
      <c r="ACZ198" s="11"/>
      <c r="ADA198" s="11"/>
      <c r="ADB198" s="11"/>
      <c r="ADC198" s="11"/>
      <c r="ADD198" s="11"/>
      <c r="ADE198" s="11"/>
      <c r="ADF198" s="11"/>
      <c r="ADG198" s="11"/>
      <c r="ADH198" s="11"/>
      <c r="ADI198" s="11"/>
      <c r="ADJ198" s="11"/>
      <c r="ADK198" s="11"/>
      <c r="ADL198" s="11"/>
      <c r="ADM198" s="11"/>
      <c r="ADN198" s="11"/>
      <c r="ADO198" s="11"/>
      <c r="ADP198" s="11"/>
      <c r="ADQ198" s="11"/>
      <c r="ADR198" s="11"/>
      <c r="ADS198" s="11"/>
      <c r="ADT198" s="11"/>
      <c r="ADU198" s="11"/>
      <c r="ADV198" s="11"/>
      <c r="XFC198" s="10"/>
    </row>
    <row r="199" spans="1:802 16383:16383" s="10" customFormat="1" ht="25.5" customHeight="1">
      <c r="A199" s="9"/>
      <c r="B199" s="37" t="s">
        <v>35</v>
      </c>
      <c r="C199" s="14">
        <v>1851200</v>
      </c>
      <c r="D199" s="170">
        <v>1821824</v>
      </c>
      <c r="E199" s="171">
        <v>29376</v>
      </c>
      <c r="F199" s="14">
        <v>1849282</v>
      </c>
      <c r="G199" s="170">
        <v>1817510</v>
      </c>
      <c r="H199" s="171">
        <v>31772</v>
      </c>
      <c r="I199" s="14">
        <v>1841428</v>
      </c>
      <c r="J199" s="170">
        <v>1807258</v>
      </c>
      <c r="K199" s="171">
        <v>34170</v>
      </c>
      <c r="L199" s="14">
        <v>1864227</v>
      </c>
      <c r="M199" s="170">
        <v>1825824</v>
      </c>
      <c r="N199" s="171">
        <v>38403</v>
      </c>
      <c r="O199" s="14">
        <v>2136562</v>
      </c>
      <c r="P199" s="170">
        <v>2095713</v>
      </c>
      <c r="Q199" s="171">
        <v>40849</v>
      </c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/>
      <c r="IR199" s="9"/>
      <c r="IS199" s="9"/>
      <c r="IT199" s="9"/>
      <c r="IU199" s="9"/>
      <c r="IV199" s="9"/>
      <c r="IW199" s="9"/>
      <c r="IX199" s="9"/>
      <c r="IY199" s="9"/>
      <c r="IZ199" s="9"/>
      <c r="JA199" s="9"/>
      <c r="JB199" s="9"/>
      <c r="JC199" s="9"/>
      <c r="JD199" s="9"/>
      <c r="JE199" s="9"/>
      <c r="JF199" s="9"/>
      <c r="JG199" s="9"/>
      <c r="JH199" s="9"/>
      <c r="JI199" s="9"/>
      <c r="JJ199" s="9"/>
      <c r="JK199" s="9"/>
      <c r="JL199" s="9"/>
      <c r="JM199" s="9"/>
      <c r="JN199" s="9"/>
      <c r="JO199" s="9"/>
      <c r="JP199" s="9"/>
      <c r="JQ199" s="9"/>
      <c r="JR199" s="9"/>
      <c r="JS199" s="9"/>
      <c r="JT199" s="9"/>
      <c r="JU199" s="9"/>
      <c r="JV199" s="9"/>
      <c r="JW199" s="9"/>
      <c r="JX199" s="9"/>
      <c r="JY199" s="9"/>
      <c r="JZ199" s="9"/>
      <c r="KA199" s="9"/>
      <c r="KB199" s="9"/>
      <c r="KC199" s="9"/>
      <c r="KD199" s="9"/>
      <c r="KE199" s="9"/>
      <c r="KF199" s="9"/>
      <c r="KG199" s="9"/>
      <c r="KH199" s="9"/>
      <c r="KI199" s="9"/>
      <c r="KJ199" s="9"/>
      <c r="KK199" s="9"/>
      <c r="KL199" s="9"/>
      <c r="KM199" s="9"/>
      <c r="KN199" s="9"/>
      <c r="KO199" s="9"/>
      <c r="KP199" s="9"/>
      <c r="KQ199" s="9"/>
      <c r="KR199" s="9"/>
      <c r="KS199" s="9"/>
      <c r="KT199" s="9"/>
      <c r="KU199" s="9"/>
      <c r="KV199" s="9"/>
      <c r="KW199" s="9"/>
      <c r="KX199" s="9"/>
      <c r="KY199" s="9"/>
      <c r="KZ199" s="9"/>
      <c r="LA199" s="9"/>
      <c r="LB199" s="9"/>
      <c r="LC199" s="9"/>
      <c r="LD199" s="9"/>
      <c r="LE199" s="9"/>
      <c r="LF199" s="9"/>
      <c r="LG199" s="9"/>
      <c r="LH199" s="9"/>
      <c r="LI199" s="9"/>
      <c r="LJ199" s="9"/>
      <c r="LK199" s="9"/>
      <c r="LL199" s="9"/>
      <c r="LM199" s="9"/>
      <c r="LN199" s="9"/>
      <c r="LO199" s="9"/>
      <c r="LP199" s="9"/>
      <c r="LQ199" s="9"/>
      <c r="LR199" s="9"/>
      <c r="LS199" s="9"/>
      <c r="LT199" s="9"/>
      <c r="LU199" s="9"/>
      <c r="LV199" s="9"/>
      <c r="LW199" s="9"/>
      <c r="LX199" s="9"/>
      <c r="LY199" s="9"/>
      <c r="LZ199" s="9"/>
      <c r="MA199" s="9"/>
      <c r="MB199" s="9"/>
      <c r="MC199" s="9"/>
      <c r="MD199" s="9"/>
      <c r="ME199" s="9"/>
      <c r="MF199" s="9"/>
      <c r="MG199" s="9"/>
      <c r="MH199" s="9"/>
      <c r="MI199" s="9"/>
      <c r="MJ199" s="9"/>
      <c r="MK199" s="9"/>
      <c r="ML199" s="9"/>
      <c r="MM199" s="9"/>
      <c r="MN199" s="9"/>
      <c r="MO199" s="9"/>
      <c r="MP199" s="9"/>
      <c r="MQ199" s="9"/>
      <c r="MR199" s="9"/>
      <c r="MS199" s="9"/>
      <c r="MT199" s="9"/>
      <c r="MU199" s="9"/>
      <c r="MV199" s="9"/>
      <c r="MW199" s="9"/>
      <c r="MX199" s="9"/>
      <c r="MY199" s="9"/>
      <c r="MZ199" s="9"/>
      <c r="NA199" s="9"/>
      <c r="NB199" s="9"/>
      <c r="NC199" s="9"/>
      <c r="ND199" s="9"/>
      <c r="NE199" s="9"/>
      <c r="NF199" s="9"/>
      <c r="NG199" s="9"/>
      <c r="NH199" s="9"/>
      <c r="NI199" s="9"/>
      <c r="NJ199" s="9"/>
      <c r="NK199" s="9"/>
      <c r="NL199" s="9"/>
      <c r="NM199" s="9"/>
      <c r="NN199" s="9"/>
      <c r="NO199" s="9"/>
      <c r="NP199" s="9"/>
      <c r="NQ199" s="9"/>
      <c r="NR199" s="9"/>
      <c r="NS199" s="9"/>
      <c r="NT199" s="9"/>
      <c r="NU199" s="9"/>
      <c r="NV199" s="9"/>
      <c r="NW199" s="9"/>
      <c r="NX199" s="9"/>
      <c r="NY199" s="9"/>
      <c r="NZ199" s="9"/>
      <c r="OA199" s="9"/>
      <c r="OB199" s="9"/>
      <c r="OC199" s="9"/>
      <c r="OD199" s="9"/>
      <c r="OE199" s="9"/>
      <c r="OF199" s="9"/>
      <c r="OG199" s="9"/>
      <c r="OH199" s="9"/>
      <c r="OI199" s="9"/>
      <c r="OJ199" s="9"/>
      <c r="OK199" s="9"/>
      <c r="OL199" s="9"/>
      <c r="OM199" s="9"/>
      <c r="ON199" s="9"/>
      <c r="OO199" s="9"/>
      <c r="OP199" s="9"/>
      <c r="OQ199" s="9"/>
      <c r="OR199" s="9"/>
      <c r="OS199" s="9"/>
      <c r="OT199" s="9"/>
      <c r="OU199" s="9"/>
      <c r="OV199" s="9"/>
      <c r="OW199" s="9"/>
      <c r="OX199" s="9"/>
      <c r="OY199" s="9"/>
      <c r="OZ199" s="9"/>
      <c r="PA199" s="9"/>
      <c r="PB199" s="9"/>
      <c r="PC199" s="9"/>
      <c r="PD199" s="9"/>
      <c r="PE199" s="9"/>
      <c r="PF199" s="9"/>
      <c r="PG199" s="9"/>
      <c r="PH199" s="9"/>
      <c r="PI199" s="9"/>
      <c r="PJ199" s="9"/>
      <c r="PK199" s="9"/>
      <c r="PL199" s="9"/>
      <c r="PM199" s="9"/>
      <c r="PN199" s="9"/>
      <c r="PO199" s="9"/>
      <c r="PP199" s="9"/>
      <c r="PQ199" s="9"/>
      <c r="PR199" s="9"/>
      <c r="PS199" s="9"/>
      <c r="PT199" s="9"/>
      <c r="PU199" s="9"/>
      <c r="PV199" s="9"/>
      <c r="PW199" s="9"/>
      <c r="PX199" s="9"/>
      <c r="PY199" s="9"/>
      <c r="PZ199" s="9"/>
      <c r="QA199" s="9"/>
      <c r="QB199" s="9"/>
      <c r="QC199" s="9"/>
      <c r="QD199" s="9"/>
      <c r="QE199" s="9"/>
      <c r="QF199" s="9"/>
      <c r="QG199" s="9"/>
      <c r="QH199" s="9"/>
      <c r="QI199" s="9"/>
      <c r="QJ199" s="9"/>
      <c r="QK199" s="9"/>
      <c r="QL199" s="9"/>
      <c r="QM199" s="9"/>
      <c r="QN199" s="9"/>
      <c r="QO199" s="9"/>
      <c r="QP199" s="9"/>
      <c r="QQ199" s="9"/>
      <c r="QR199" s="9"/>
      <c r="QS199" s="9"/>
      <c r="QT199" s="9"/>
      <c r="QU199" s="9"/>
      <c r="QV199" s="9"/>
      <c r="QW199" s="9"/>
      <c r="QX199" s="9"/>
      <c r="QY199" s="9"/>
      <c r="QZ199" s="9"/>
      <c r="RA199" s="9"/>
      <c r="RB199" s="9"/>
      <c r="RC199" s="9"/>
      <c r="RD199" s="9"/>
      <c r="RE199" s="9"/>
      <c r="RF199" s="9"/>
      <c r="RG199" s="9"/>
      <c r="RH199" s="9"/>
      <c r="RI199" s="9"/>
      <c r="RJ199" s="9"/>
      <c r="RK199" s="9"/>
      <c r="RL199" s="9"/>
      <c r="RM199" s="9"/>
      <c r="RN199" s="9"/>
      <c r="RO199" s="9"/>
      <c r="RP199" s="9"/>
      <c r="RQ199" s="9"/>
      <c r="RR199" s="9"/>
      <c r="RS199" s="9"/>
      <c r="RT199" s="9"/>
      <c r="RU199" s="9"/>
      <c r="RV199" s="9"/>
      <c r="RW199" s="9"/>
      <c r="RX199" s="9"/>
      <c r="RY199" s="9"/>
      <c r="RZ199" s="9"/>
      <c r="SA199" s="9"/>
      <c r="SB199" s="9"/>
      <c r="SC199" s="9"/>
      <c r="SD199" s="9"/>
      <c r="SE199" s="9"/>
      <c r="SF199" s="9"/>
      <c r="SG199" s="9"/>
      <c r="SH199" s="9"/>
      <c r="SI199" s="9"/>
      <c r="SJ199" s="9"/>
      <c r="SK199" s="9"/>
      <c r="SL199" s="9"/>
      <c r="SM199" s="9"/>
      <c r="SN199" s="9"/>
      <c r="SO199" s="9"/>
      <c r="SP199" s="9"/>
      <c r="SQ199" s="9"/>
      <c r="SR199" s="9"/>
      <c r="SS199" s="9"/>
      <c r="ST199" s="9"/>
      <c r="SU199" s="9"/>
      <c r="SV199" s="9"/>
      <c r="SW199" s="9"/>
      <c r="SX199" s="9"/>
      <c r="SY199" s="9"/>
      <c r="SZ199" s="9"/>
      <c r="TA199" s="9"/>
      <c r="TB199" s="9"/>
      <c r="TC199" s="9"/>
      <c r="TD199" s="9"/>
      <c r="TE199" s="9"/>
      <c r="TF199" s="9"/>
      <c r="TG199" s="9"/>
      <c r="TH199" s="9"/>
      <c r="TI199" s="9"/>
      <c r="TJ199" s="9"/>
      <c r="TK199" s="9"/>
      <c r="TL199" s="9"/>
      <c r="TM199" s="9"/>
      <c r="TN199" s="9"/>
      <c r="TO199" s="9"/>
      <c r="TP199" s="9"/>
      <c r="TQ199" s="9"/>
      <c r="TR199" s="9"/>
      <c r="TS199" s="9"/>
      <c r="TT199" s="9"/>
      <c r="TU199" s="9"/>
      <c r="TV199" s="9"/>
      <c r="TW199" s="9"/>
      <c r="TX199" s="9"/>
      <c r="TY199" s="9"/>
      <c r="TZ199" s="9"/>
      <c r="UA199" s="9"/>
      <c r="UB199" s="9"/>
      <c r="UC199" s="9"/>
      <c r="UD199" s="9"/>
      <c r="UE199" s="9"/>
      <c r="UF199" s="9"/>
      <c r="UG199" s="9"/>
      <c r="UH199" s="9"/>
      <c r="UI199" s="9"/>
      <c r="UJ199" s="9"/>
      <c r="UK199" s="9"/>
      <c r="UL199" s="9"/>
      <c r="UM199" s="9"/>
      <c r="UN199" s="9"/>
      <c r="UO199" s="9"/>
      <c r="UP199" s="9"/>
      <c r="UQ199" s="9"/>
      <c r="UR199" s="9"/>
      <c r="US199" s="9"/>
      <c r="UT199" s="9"/>
      <c r="UU199" s="9"/>
      <c r="UV199" s="9"/>
      <c r="UW199" s="9"/>
      <c r="UX199" s="9"/>
      <c r="UY199" s="9"/>
      <c r="UZ199" s="9"/>
      <c r="VA199" s="9"/>
      <c r="VB199" s="9"/>
      <c r="VC199" s="9"/>
      <c r="VD199" s="9"/>
      <c r="VE199" s="9"/>
      <c r="VF199" s="9"/>
      <c r="VG199" s="9"/>
      <c r="VH199" s="9"/>
      <c r="VI199" s="9"/>
      <c r="VJ199" s="9"/>
      <c r="VK199" s="9"/>
      <c r="VL199" s="9"/>
      <c r="VM199" s="9"/>
      <c r="VN199" s="9"/>
      <c r="VO199" s="9"/>
      <c r="VP199" s="9"/>
      <c r="VQ199" s="9"/>
      <c r="VR199" s="9"/>
      <c r="VS199" s="9"/>
      <c r="VT199" s="9"/>
      <c r="VU199" s="9"/>
      <c r="VV199" s="9"/>
      <c r="VW199" s="9"/>
      <c r="VX199" s="9"/>
      <c r="VY199" s="9"/>
      <c r="VZ199" s="9"/>
      <c r="WA199" s="9"/>
      <c r="WB199" s="9"/>
      <c r="WC199" s="9"/>
      <c r="WD199" s="9"/>
      <c r="WE199" s="9"/>
      <c r="WF199" s="9"/>
      <c r="WG199" s="9"/>
      <c r="WH199" s="9"/>
      <c r="WI199" s="9"/>
      <c r="WJ199" s="9"/>
      <c r="WK199" s="9"/>
      <c r="WL199" s="9"/>
      <c r="WM199" s="9"/>
      <c r="WN199" s="9"/>
      <c r="WO199" s="9"/>
      <c r="WP199" s="9"/>
      <c r="WQ199" s="9"/>
      <c r="WR199" s="9"/>
      <c r="WS199" s="9"/>
      <c r="WT199" s="9"/>
      <c r="WU199" s="9"/>
      <c r="WV199" s="9"/>
      <c r="WW199" s="9"/>
      <c r="WX199" s="9"/>
      <c r="WY199" s="9"/>
      <c r="WZ199" s="9"/>
      <c r="XA199" s="9"/>
      <c r="XB199" s="9"/>
      <c r="XC199" s="9"/>
      <c r="XD199" s="9"/>
      <c r="XE199" s="9"/>
      <c r="XF199" s="9"/>
      <c r="XG199" s="9"/>
      <c r="XH199" s="9"/>
      <c r="XI199" s="9"/>
      <c r="XJ199" s="9"/>
      <c r="XK199" s="9"/>
      <c r="XL199" s="9"/>
      <c r="XM199" s="9"/>
      <c r="XN199" s="9"/>
      <c r="XO199" s="9"/>
      <c r="XP199" s="9"/>
      <c r="XQ199" s="9"/>
      <c r="XR199" s="9"/>
      <c r="XS199" s="9"/>
      <c r="XT199" s="9"/>
      <c r="XU199" s="9"/>
      <c r="XV199" s="9"/>
      <c r="XW199" s="9"/>
      <c r="XX199" s="9"/>
      <c r="XY199" s="9"/>
      <c r="XZ199" s="9"/>
      <c r="YA199" s="9"/>
      <c r="YB199" s="9"/>
      <c r="YC199" s="9"/>
      <c r="YD199" s="9"/>
      <c r="YE199" s="9"/>
      <c r="YF199" s="9"/>
      <c r="YG199" s="9"/>
      <c r="YH199" s="9"/>
      <c r="YI199" s="9"/>
      <c r="YJ199" s="9"/>
      <c r="YK199" s="9"/>
      <c r="YL199" s="9"/>
      <c r="YM199" s="9"/>
      <c r="YN199" s="9"/>
      <c r="YO199" s="9"/>
      <c r="YP199" s="9"/>
      <c r="YQ199" s="9"/>
      <c r="YR199" s="9"/>
      <c r="YS199" s="9"/>
      <c r="YT199" s="9"/>
      <c r="YU199" s="9"/>
      <c r="YV199" s="9"/>
      <c r="YW199" s="9"/>
      <c r="YX199" s="9"/>
      <c r="YY199" s="9"/>
      <c r="YZ199" s="9"/>
      <c r="ZA199" s="9"/>
      <c r="ZB199" s="9"/>
      <c r="ZC199" s="9"/>
      <c r="ZD199" s="9"/>
      <c r="ZE199" s="9"/>
      <c r="ZF199" s="9"/>
      <c r="ZG199" s="9"/>
      <c r="ZH199" s="9"/>
      <c r="ZI199" s="9"/>
      <c r="ZJ199" s="9"/>
      <c r="ZK199" s="9"/>
      <c r="ZL199" s="9"/>
      <c r="ZM199" s="9"/>
      <c r="ZN199" s="9"/>
      <c r="ZO199" s="9"/>
      <c r="ZP199" s="9"/>
      <c r="ZQ199" s="9"/>
      <c r="ZR199" s="9"/>
      <c r="ZS199" s="9"/>
      <c r="ZT199" s="9"/>
      <c r="ZU199" s="9"/>
      <c r="ZV199" s="9"/>
      <c r="ZW199" s="9"/>
      <c r="ZX199" s="9"/>
      <c r="ZY199" s="9"/>
      <c r="ZZ199" s="9"/>
      <c r="AAA199" s="9"/>
      <c r="AAB199" s="9"/>
      <c r="AAC199" s="9"/>
      <c r="AAD199" s="9"/>
      <c r="AAE199" s="9"/>
      <c r="AAF199" s="9"/>
      <c r="AAG199" s="9"/>
      <c r="AAH199" s="9"/>
      <c r="AAI199" s="9"/>
      <c r="AAJ199" s="9"/>
      <c r="AAK199" s="9"/>
      <c r="AAL199" s="9"/>
      <c r="AAM199" s="9"/>
      <c r="AAN199" s="9"/>
      <c r="AAO199" s="9"/>
      <c r="AAP199" s="9"/>
      <c r="AAQ199" s="9"/>
      <c r="AAR199" s="9"/>
      <c r="AAS199" s="9"/>
      <c r="AAT199" s="9"/>
      <c r="AAU199" s="9"/>
      <c r="AAV199" s="9"/>
      <c r="AAW199" s="9"/>
      <c r="AAX199" s="9"/>
      <c r="AAY199" s="9"/>
      <c r="AAZ199" s="9"/>
      <c r="ABA199" s="9"/>
      <c r="ABB199" s="9"/>
      <c r="ABC199" s="9"/>
      <c r="ABD199" s="9"/>
      <c r="ABE199" s="9"/>
      <c r="ABF199" s="9"/>
      <c r="ABG199" s="9"/>
      <c r="ABH199" s="9"/>
      <c r="ABI199" s="9"/>
      <c r="ABJ199" s="9"/>
      <c r="ABK199" s="9"/>
      <c r="ABL199" s="9"/>
      <c r="ABM199" s="9"/>
      <c r="ABN199" s="9"/>
      <c r="ABO199" s="9"/>
      <c r="ABP199" s="9"/>
      <c r="ABQ199" s="9"/>
      <c r="ABR199" s="9"/>
      <c r="ABS199" s="9"/>
      <c r="ABT199" s="9"/>
      <c r="ABU199" s="9"/>
      <c r="ABV199" s="9"/>
      <c r="ABW199" s="9"/>
      <c r="ABX199" s="9"/>
      <c r="ABY199" s="9"/>
      <c r="ABZ199" s="9"/>
      <c r="ACA199" s="9"/>
      <c r="ACB199" s="9"/>
      <c r="ACC199" s="9"/>
      <c r="ACD199" s="9"/>
      <c r="ACE199" s="9"/>
      <c r="ACF199" s="9"/>
      <c r="ACG199" s="9"/>
      <c r="ACH199" s="9"/>
      <c r="ACI199" s="9"/>
      <c r="ACJ199" s="9"/>
      <c r="ACK199" s="9"/>
      <c r="ACL199" s="9"/>
      <c r="ACM199" s="9"/>
      <c r="ACN199" s="9"/>
      <c r="ACO199" s="9"/>
      <c r="ACP199" s="9"/>
      <c r="ACQ199" s="9"/>
      <c r="ACR199" s="9"/>
      <c r="ACS199" s="9"/>
      <c r="ACT199" s="9"/>
      <c r="ACU199" s="9"/>
      <c r="ACV199" s="9"/>
      <c r="ACW199" s="9"/>
      <c r="ACX199" s="9"/>
      <c r="ACY199" s="9"/>
      <c r="ACZ199" s="9"/>
      <c r="ADA199" s="9"/>
      <c r="ADB199" s="9"/>
      <c r="ADC199" s="9"/>
      <c r="ADD199" s="9"/>
      <c r="ADE199" s="9"/>
      <c r="ADF199" s="9"/>
      <c r="ADG199" s="9"/>
      <c r="ADH199" s="9"/>
      <c r="ADI199" s="9"/>
      <c r="ADJ199" s="9"/>
      <c r="ADK199" s="9"/>
      <c r="ADL199" s="9"/>
      <c r="ADM199" s="9"/>
      <c r="ADN199" s="9"/>
      <c r="ADO199" s="9"/>
      <c r="ADP199" s="9"/>
      <c r="ADQ199" s="9"/>
      <c r="ADR199" s="9"/>
      <c r="ADS199" s="9"/>
      <c r="ADT199" s="9"/>
      <c r="ADU199" s="9"/>
      <c r="ADV199" s="9"/>
    </row>
    <row r="200" spans="1:802 16383:16383" s="10" customFormat="1">
      <c r="A200" s="9"/>
      <c r="B200" s="38" t="s">
        <v>36</v>
      </c>
      <c r="C200" s="39">
        <v>659331</v>
      </c>
      <c r="D200" s="59"/>
      <c r="E200" s="47"/>
      <c r="F200" s="39">
        <v>681362</v>
      </c>
      <c r="G200" s="59"/>
      <c r="H200" s="47"/>
      <c r="I200" s="39">
        <v>743070</v>
      </c>
      <c r="J200" s="59"/>
      <c r="K200" s="47"/>
      <c r="L200" s="39">
        <v>793744</v>
      </c>
      <c r="M200" s="59"/>
      <c r="N200" s="47"/>
      <c r="O200" s="39">
        <v>899085</v>
      </c>
      <c r="P200" s="59"/>
      <c r="Q200" s="47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  <c r="IL200" s="9"/>
      <c r="IM200" s="9"/>
      <c r="IN200" s="9"/>
      <c r="IO200" s="9"/>
      <c r="IP200" s="9"/>
      <c r="IQ200" s="9"/>
      <c r="IR200" s="9"/>
      <c r="IS200" s="9"/>
      <c r="IT200" s="9"/>
      <c r="IU200" s="9"/>
      <c r="IV200" s="9"/>
      <c r="IW200" s="9"/>
      <c r="IX200" s="9"/>
      <c r="IY200" s="9"/>
      <c r="IZ200" s="9"/>
      <c r="JA200" s="9"/>
      <c r="JB200" s="9"/>
      <c r="JC200" s="9"/>
      <c r="JD200" s="9"/>
      <c r="JE200" s="9"/>
      <c r="JF200" s="9"/>
      <c r="JG200" s="9"/>
      <c r="JH200" s="9"/>
      <c r="JI200" s="9"/>
      <c r="JJ200" s="9"/>
      <c r="JK200" s="9"/>
      <c r="JL200" s="9"/>
      <c r="JM200" s="9"/>
      <c r="JN200" s="9"/>
      <c r="JO200" s="9"/>
      <c r="JP200" s="9"/>
      <c r="JQ200" s="9"/>
      <c r="JR200" s="9"/>
      <c r="JS200" s="9"/>
      <c r="JT200" s="9"/>
      <c r="JU200" s="9"/>
      <c r="JV200" s="9"/>
      <c r="JW200" s="9"/>
      <c r="JX200" s="9"/>
      <c r="JY200" s="9"/>
      <c r="JZ200" s="9"/>
      <c r="KA200" s="9"/>
      <c r="KB200" s="9"/>
      <c r="KC200" s="9"/>
      <c r="KD200" s="9"/>
      <c r="KE200" s="9"/>
      <c r="KF200" s="9"/>
      <c r="KG200" s="9"/>
      <c r="KH200" s="9"/>
      <c r="KI200" s="9"/>
      <c r="KJ200" s="9"/>
      <c r="KK200" s="9"/>
      <c r="KL200" s="9"/>
      <c r="KM200" s="9"/>
      <c r="KN200" s="9"/>
      <c r="KO200" s="9"/>
      <c r="KP200" s="9"/>
      <c r="KQ200" s="9"/>
      <c r="KR200" s="9"/>
      <c r="KS200" s="9"/>
      <c r="KT200" s="9"/>
      <c r="KU200" s="9"/>
      <c r="KV200" s="9"/>
      <c r="KW200" s="9"/>
      <c r="KX200" s="9"/>
      <c r="KY200" s="9"/>
      <c r="KZ200" s="9"/>
      <c r="LA200" s="9"/>
      <c r="LB200" s="9"/>
      <c r="LC200" s="9"/>
      <c r="LD200" s="9"/>
      <c r="LE200" s="9"/>
      <c r="LF200" s="9"/>
      <c r="LG200" s="9"/>
      <c r="LH200" s="9"/>
      <c r="LI200" s="9"/>
      <c r="LJ200" s="9"/>
      <c r="LK200" s="9"/>
      <c r="LL200" s="9"/>
      <c r="LM200" s="9"/>
      <c r="LN200" s="9"/>
      <c r="LO200" s="9"/>
      <c r="LP200" s="9"/>
      <c r="LQ200" s="9"/>
      <c r="LR200" s="9"/>
      <c r="LS200" s="9"/>
      <c r="LT200" s="9"/>
      <c r="LU200" s="9"/>
      <c r="LV200" s="9"/>
      <c r="LW200" s="9"/>
      <c r="LX200" s="9"/>
      <c r="LY200" s="9"/>
      <c r="LZ200" s="9"/>
      <c r="MA200" s="9"/>
      <c r="MB200" s="9"/>
      <c r="MC200" s="9"/>
      <c r="MD200" s="9"/>
      <c r="ME200" s="9"/>
      <c r="MF200" s="9"/>
      <c r="MG200" s="9"/>
      <c r="MH200" s="9"/>
      <c r="MI200" s="9"/>
      <c r="MJ200" s="9"/>
      <c r="MK200" s="9"/>
      <c r="ML200" s="9"/>
      <c r="MM200" s="9"/>
      <c r="MN200" s="9"/>
      <c r="MO200" s="9"/>
      <c r="MP200" s="9"/>
      <c r="MQ200" s="9"/>
      <c r="MR200" s="9"/>
      <c r="MS200" s="9"/>
      <c r="MT200" s="9"/>
      <c r="MU200" s="9"/>
      <c r="MV200" s="9"/>
      <c r="MW200" s="9"/>
      <c r="MX200" s="9"/>
      <c r="MY200" s="9"/>
      <c r="MZ200" s="9"/>
      <c r="NA200" s="9"/>
      <c r="NB200" s="9"/>
      <c r="NC200" s="9"/>
      <c r="ND200" s="9"/>
      <c r="NE200" s="9"/>
      <c r="NF200" s="9"/>
      <c r="NG200" s="9"/>
      <c r="NH200" s="9"/>
      <c r="NI200" s="9"/>
      <c r="NJ200" s="9"/>
      <c r="NK200" s="9"/>
      <c r="NL200" s="9"/>
      <c r="NM200" s="9"/>
      <c r="NN200" s="9"/>
      <c r="NO200" s="9"/>
      <c r="NP200" s="9"/>
      <c r="NQ200" s="9"/>
      <c r="NR200" s="9"/>
      <c r="NS200" s="9"/>
      <c r="NT200" s="9"/>
      <c r="NU200" s="9"/>
      <c r="NV200" s="9"/>
      <c r="NW200" s="9"/>
      <c r="NX200" s="9"/>
      <c r="NY200" s="9"/>
      <c r="NZ200" s="9"/>
      <c r="OA200" s="9"/>
      <c r="OB200" s="9"/>
      <c r="OC200" s="9"/>
      <c r="OD200" s="9"/>
      <c r="OE200" s="9"/>
      <c r="OF200" s="9"/>
      <c r="OG200" s="9"/>
      <c r="OH200" s="9"/>
      <c r="OI200" s="9"/>
      <c r="OJ200" s="9"/>
      <c r="OK200" s="9"/>
      <c r="OL200" s="9"/>
      <c r="OM200" s="9"/>
      <c r="ON200" s="9"/>
      <c r="OO200" s="9"/>
      <c r="OP200" s="9"/>
      <c r="OQ200" s="9"/>
      <c r="OR200" s="9"/>
      <c r="OS200" s="9"/>
      <c r="OT200" s="9"/>
      <c r="OU200" s="9"/>
      <c r="OV200" s="9"/>
      <c r="OW200" s="9"/>
      <c r="OX200" s="9"/>
      <c r="OY200" s="9"/>
      <c r="OZ200" s="9"/>
      <c r="PA200" s="9"/>
      <c r="PB200" s="9"/>
      <c r="PC200" s="9"/>
      <c r="PD200" s="9"/>
      <c r="PE200" s="9"/>
      <c r="PF200" s="9"/>
      <c r="PG200" s="9"/>
      <c r="PH200" s="9"/>
      <c r="PI200" s="9"/>
      <c r="PJ200" s="9"/>
      <c r="PK200" s="9"/>
      <c r="PL200" s="9"/>
      <c r="PM200" s="9"/>
      <c r="PN200" s="9"/>
      <c r="PO200" s="9"/>
      <c r="PP200" s="9"/>
      <c r="PQ200" s="9"/>
      <c r="PR200" s="9"/>
      <c r="PS200" s="9"/>
      <c r="PT200" s="9"/>
      <c r="PU200" s="9"/>
      <c r="PV200" s="9"/>
      <c r="PW200" s="9"/>
      <c r="PX200" s="9"/>
      <c r="PY200" s="9"/>
      <c r="PZ200" s="9"/>
      <c r="QA200" s="9"/>
      <c r="QB200" s="9"/>
      <c r="QC200" s="9"/>
      <c r="QD200" s="9"/>
      <c r="QE200" s="9"/>
      <c r="QF200" s="9"/>
      <c r="QG200" s="9"/>
      <c r="QH200" s="9"/>
      <c r="QI200" s="9"/>
      <c r="QJ200" s="9"/>
      <c r="QK200" s="9"/>
      <c r="QL200" s="9"/>
      <c r="QM200" s="9"/>
      <c r="QN200" s="9"/>
      <c r="QO200" s="9"/>
      <c r="QP200" s="9"/>
      <c r="QQ200" s="9"/>
      <c r="QR200" s="9"/>
      <c r="QS200" s="9"/>
      <c r="QT200" s="9"/>
      <c r="QU200" s="9"/>
      <c r="QV200" s="9"/>
      <c r="QW200" s="9"/>
      <c r="QX200" s="9"/>
      <c r="QY200" s="9"/>
      <c r="QZ200" s="9"/>
      <c r="RA200" s="9"/>
      <c r="RB200" s="9"/>
      <c r="RC200" s="9"/>
      <c r="RD200" s="9"/>
      <c r="RE200" s="9"/>
      <c r="RF200" s="9"/>
      <c r="RG200" s="9"/>
      <c r="RH200" s="9"/>
      <c r="RI200" s="9"/>
      <c r="RJ200" s="9"/>
      <c r="RK200" s="9"/>
      <c r="RL200" s="9"/>
      <c r="RM200" s="9"/>
      <c r="RN200" s="9"/>
      <c r="RO200" s="9"/>
      <c r="RP200" s="9"/>
      <c r="RQ200" s="9"/>
      <c r="RR200" s="9"/>
      <c r="RS200" s="9"/>
      <c r="RT200" s="9"/>
      <c r="RU200" s="9"/>
      <c r="RV200" s="9"/>
      <c r="RW200" s="9"/>
      <c r="RX200" s="9"/>
      <c r="RY200" s="9"/>
      <c r="RZ200" s="9"/>
      <c r="SA200" s="9"/>
      <c r="SB200" s="9"/>
      <c r="SC200" s="9"/>
      <c r="SD200" s="9"/>
      <c r="SE200" s="9"/>
      <c r="SF200" s="9"/>
      <c r="SG200" s="9"/>
      <c r="SH200" s="9"/>
      <c r="SI200" s="9"/>
      <c r="SJ200" s="9"/>
      <c r="SK200" s="9"/>
      <c r="SL200" s="9"/>
      <c r="SM200" s="9"/>
      <c r="SN200" s="9"/>
      <c r="SO200" s="9"/>
      <c r="SP200" s="9"/>
      <c r="SQ200" s="9"/>
      <c r="SR200" s="9"/>
      <c r="SS200" s="9"/>
      <c r="ST200" s="9"/>
      <c r="SU200" s="9"/>
      <c r="SV200" s="9"/>
      <c r="SW200" s="9"/>
      <c r="SX200" s="9"/>
      <c r="SY200" s="9"/>
      <c r="SZ200" s="9"/>
      <c r="TA200" s="9"/>
      <c r="TB200" s="9"/>
      <c r="TC200" s="9"/>
      <c r="TD200" s="9"/>
      <c r="TE200" s="9"/>
      <c r="TF200" s="9"/>
      <c r="TG200" s="9"/>
      <c r="TH200" s="9"/>
      <c r="TI200" s="9"/>
      <c r="TJ200" s="9"/>
      <c r="TK200" s="9"/>
      <c r="TL200" s="9"/>
      <c r="TM200" s="9"/>
      <c r="TN200" s="9"/>
      <c r="TO200" s="9"/>
      <c r="TP200" s="9"/>
      <c r="TQ200" s="9"/>
      <c r="TR200" s="9"/>
      <c r="TS200" s="9"/>
      <c r="TT200" s="9"/>
      <c r="TU200" s="9"/>
      <c r="TV200" s="9"/>
      <c r="TW200" s="9"/>
      <c r="TX200" s="9"/>
      <c r="TY200" s="9"/>
      <c r="TZ200" s="9"/>
      <c r="UA200" s="9"/>
      <c r="UB200" s="9"/>
      <c r="UC200" s="9"/>
      <c r="UD200" s="9"/>
      <c r="UE200" s="9"/>
      <c r="UF200" s="9"/>
      <c r="UG200" s="9"/>
      <c r="UH200" s="9"/>
      <c r="UI200" s="9"/>
      <c r="UJ200" s="9"/>
      <c r="UK200" s="9"/>
      <c r="UL200" s="9"/>
      <c r="UM200" s="9"/>
      <c r="UN200" s="9"/>
      <c r="UO200" s="9"/>
      <c r="UP200" s="9"/>
      <c r="UQ200" s="9"/>
      <c r="UR200" s="9"/>
      <c r="US200" s="9"/>
      <c r="UT200" s="9"/>
      <c r="UU200" s="9"/>
      <c r="UV200" s="9"/>
      <c r="UW200" s="9"/>
      <c r="UX200" s="9"/>
      <c r="UY200" s="9"/>
      <c r="UZ200" s="9"/>
      <c r="VA200" s="9"/>
      <c r="VB200" s="9"/>
      <c r="VC200" s="9"/>
      <c r="VD200" s="9"/>
      <c r="VE200" s="9"/>
      <c r="VF200" s="9"/>
      <c r="VG200" s="9"/>
      <c r="VH200" s="9"/>
      <c r="VI200" s="9"/>
      <c r="VJ200" s="9"/>
      <c r="VK200" s="9"/>
      <c r="VL200" s="9"/>
      <c r="VM200" s="9"/>
      <c r="VN200" s="9"/>
      <c r="VO200" s="9"/>
      <c r="VP200" s="9"/>
      <c r="VQ200" s="9"/>
      <c r="VR200" s="9"/>
      <c r="VS200" s="9"/>
      <c r="VT200" s="9"/>
      <c r="VU200" s="9"/>
      <c r="VV200" s="9"/>
      <c r="VW200" s="9"/>
      <c r="VX200" s="9"/>
      <c r="VY200" s="9"/>
      <c r="VZ200" s="9"/>
      <c r="WA200" s="9"/>
      <c r="WB200" s="9"/>
      <c r="WC200" s="9"/>
      <c r="WD200" s="9"/>
      <c r="WE200" s="9"/>
      <c r="WF200" s="9"/>
      <c r="WG200" s="9"/>
      <c r="WH200" s="9"/>
      <c r="WI200" s="9"/>
      <c r="WJ200" s="9"/>
      <c r="WK200" s="9"/>
      <c r="WL200" s="9"/>
      <c r="WM200" s="9"/>
      <c r="WN200" s="9"/>
      <c r="WO200" s="9"/>
      <c r="WP200" s="9"/>
      <c r="WQ200" s="9"/>
      <c r="WR200" s="9"/>
      <c r="WS200" s="9"/>
      <c r="WT200" s="9"/>
      <c r="WU200" s="9"/>
      <c r="WV200" s="9"/>
      <c r="WW200" s="9"/>
      <c r="WX200" s="9"/>
      <c r="WY200" s="9"/>
      <c r="WZ200" s="9"/>
      <c r="XA200" s="9"/>
      <c r="XB200" s="9"/>
      <c r="XC200" s="9"/>
      <c r="XD200" s="9"/>
      <c r="XE200" s="9"/>
      <c r="XF200" s="9"/>
      <c r="XG200" s="9"/>
      <c r="XH200" s="9"/>
      <c r="XI200" s="9"/>
      <c r="XJ200" s="9"/>
      <c r="XK200" s="9"/>
      <c r="XL200" s="9"/>
      <c r="XM200" s="9"/>
      <c r="XN200" s="9"/>
      <c r="XO200" s="9"/>
      <c r="XP200" s="9"/>
      <c r="XQ200" s="9"/>
      <c r="XR200" s="9"/>
      <c r="XS200" s="9"/>
      <c r="XT200" s="9"/>
      <c r="XU200" s="9"/>
      <c r="XV200" s="9"/>
      <c r="XW200" s="9"/>
      <c r="XX200" s="9"/>
      <c r="XY200" s="9"/>
      <c r="XZ200" s="9"/>
      <c r="YA200" s="9"/>
      <c r="YB200" s="9"/>
      <c r="YC200" s="9"/>
      <c r="YD200" s="9"/>
      <c r="YE200" s="9"/>
      <c r="YF200" s="9"/>
      <c r="YG200" s="9"/>
      <c r="YH200" s="9"/>
      <c r="YI200" s="9"/>
      <c r="YJ200" s="9"/>
      <c r="YK200" s="9"/>
      <c r="YL200" s="9"/>
      <c r="YM200" s="9"/>
      <c r="YN200" s="9"/>
      <c r="YO200" s="9"/>
      <c r="YP200" s="9"/>
      <c r="YQ200" s="9"/>
      <c r="YR200" s="9"/>
      <c r="YS200" s="9"/>
      <c r="YT200" s="9"/>
      <c r="YU200" s="9"/>
      <c r="YV200" s="9"/>
      <c r="YW200" s="9"/>
      <c r="YX200" s="9"/>
      <c r="YY200" s="9"/>
      <c r="YZ200" s="9"/>
      <c r="ZA200" s="9"/>
      <c r="ZB200" s="9"/>
      <c r="ZC200" s="9"/>
      <c r="ZD200" s="9"/>
      <c r="ZE200" s="9"/>
      <c r="ZF200" s="9"/>
      <c r="ZG200" s="9"/>
      <c r="ZH200" s="9"/>
      <c r="ZI200" s="9"/>
      <c r="ZJ200" s="9"/>
      <c r="ZK200" s="9"/>
      <c r="ZL200" s="9"/>
      <c r="ZM200" s="9"/>
      <c r="ZN200" s="9"/>
      <c r="ZO200" s="9"/>
      <c r="ZP200" s="9"/>
      <c r="ZQ200" s="9"/>
      <c r="ZR200" s="9"/>
      <c r="ZS200" s="9"/>
      <c r="ZT200" s="9"/>
      <c r="ZU200" s="9"/>
      <c r="ZV200" s="9"/>
      <c r="ZW200" s="9"/>
      <c r="ZX200" s="9"/>
      <c r="ZY200" s="9"/>
      <c r="ZZ200" s="9"/>
      <c r="AAA200" s="9"/>
      <c r="AAB200" s="9"/>
      <c r="AAC200" s="9"/>
      <c r="AAD200" s="9"/>
      <c r="AAE200" s="9"/>
      <c r="AAF200" s="9"/>
      <c r="AAG200" s="9"/>
      <c r="AAH200" s="9"/>
      <c r="AAI200" s="9"/>
      <c r="AAJ200" s="9"/>
      <c r="AAK200" s="9"/>
      <c r="AAL200" s="9"/>
      <c r="AAM200" s="9"/>
      <c r="AAN200" s="9"/>
      <c r="AAO200" s="9"/>
      <c r="AAP200" s="9"/>
      <c r="AAQ200" s="9"/>
      <c r="AAR200" s="9"/>
      <c r="AAS200" s="9"/>
      <c r="AAT200" s="9"/>
      <c r="AAU200" s="9"/>
      <c r="AAV200" s="9"/>
      <c r="AAW200" s="9"/>
      <c r="AAX200" s="9"/>
      <c r="AAY200" s="9"/>
      <c r="AAZ200" s="9"/>
      <c r="ABA200" s="9"/>
      <c r="ABB200" s="9"/>
      <c r="ABC200" s="9"/>
      <c r="ABD200" s="9"/>
      <c r="ABE200" s="9"/>
      <c r="ABF200" s="9"/>
      <c r="ABG200" s="9"/>
      <c r="ABH200" s="9"/>
      <c r="ABI200" s="9"/>
      <c r="ABJ200" s="9"/>
      <c r="ABK200" s="9"/>
      <c r="ABL200" s="9"/>
      <c r="ABM200" s="9"/>
      <c r="ABN200" s="9"/>
      <c r="ABO200" s="9"/>
      <c r="ABP200" s="9"/>
      <c r="ABQ200" s="9"/>
      <c r="ABR200" s="9"/>
      <c r="ABS200" s="9"/>
      <c r="ABT200" s="9"/>
      <c r="ABU200" s="9"/>
      <c r="ABV200" s="9"/>
      <c r="ABW200" s="9"/>
      <c r="ABX200" s="9"/>
      <c r="ABY200" s="9"/>
      <c r="ABZ200" s="9"/>
      <c r="ACA200" s="9"/>
      <c r="ACB200" s="9"/>
      <c r="ACC200" s="9"/>
      <c r="ACD200" s="9"/>
      <c r="ACE200" s="9"/>
      <c r="ACF200" s="9"/>
      <c r="ACG200" s="9"/>
      <c r="ACH200" s="9"/>
      <c r="ACI200" s="9"/>
      <c r="ACJ200" s="9"/>
      <c r="ACK200" s="9"/>
      <c r="ACL200" s="9"/>
      <c r="ACM200" s="9"/>
      <c r="ACN200" s="9"/>
      <c r="ACO200" s="9"/>
      <c r="ACP200" s="9"/>
      <c r="ACQ200" s="9"/>
      <c r="ACR200" s="9"/>
      <c r="ACS200" s="9"/>
      <c r="ACT200" s="9"/>
      <c r="ACU200" s="9"/>
      <c r="ACV200" s="9"/>
      <c r="ACW200" s="9"/>
      <c r="ACX200" s="9"/>
      <c r="ACY200" s="9"/>
      <c r="ACZ200" s="9"/>
      <c r="ADA200" s="9"/>
      <c r="ADB200" s="9"/>
      <c r="ADC200" s="9"/>
      <c r="ADD200" s="9"/>
      <c r="ADE200" s="9"/>
      <c r="ADF200" s="9"/>
      <c r="ADG200" s="9"/>
      <c r="ADH200" s="9"/>
      <c r="ADI200" s="9"/>
      <c r="ADJ200" s="9"/>
      <c r="ADK200" s="9"/>
      <c r="ADL200" s="9"/>
      <c r="ADM200" s="9"/>
      <c r="ADN200" s="9"/>
      <c r="ADO200" s="9"/>
      <c r="ADP200" s="9"/>
      <c r="ADQ200" s="9"/>
      <c r="ADR200" s="9"/>
      <c r="ADS200" s="9"/>
      <c r="ADT200" s="9"/>
      <c r="ADU200" s="9"/>
      <c r="ADV200" s="9"/>
    </row>
    <row r="201" spans="1:802 16383:16383" s="10" customFormat="1">
      <c r="A201" s="9"/>
      <c r="B201" s="38" t="s">
        <v>37</v>
      </c>
      <c r="C201" s="39">
        <v>1112626</v>
      </c>
      <c r="D201" s="59"/>
      <c r="E201" s="47"/>
      <c r="F201" s="39">
        <v>1091409</v>
      </c>
      <c r="G201" s="59"/>
      <c r="H201" s="47"/>
      <c r="I201" s="39">
        <v>1028375</v>
      </c>
      <c r="J201" s="59"/>
      <c r="K201" s="47"/>
      <c r="L201" s="39">
        <v>1004154</v>
      </c>
      <c r="M201" s="59"/>
      <c r="N201" s="47"/>
      <c r="O201" s="39">
        <v>1173563</v>
      </c>
      <c r="P201" s="59"/>
      <c r="Q201" s="47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  <c r="IL201" s="9"/>
      <c r="IM201" s="9"/>
      <c r="IN201" s="9"/>
      <c r="IO201" s="9"/>
      <c r="IP201" s="9"/>
      <c r="IQ201" s="9"/>
      <c r="IR201" s="9"/>
      <c r="IS201" s="9"/>
      <c r="IT201" s="9"/>
      <c r="IU201" s="9"/>
      <c r="IV201" s="9"/>
      <c r="IW201" s="9"/>
      <c r="IX201" s="9"/>
      <c r="IY201" s="9"/>
      <c r="IZ201" s="9"/>
      <c r="JA201" s="9"/>
      <c r="JB201" s="9"/>
      <c r="JC201" s="9"/>
      <c r="JD201" s="9"/>
      <c r="JE201" s="9"/>
      <c r="JF201" s="9"/>
      <c r="JG201" s="9"/>
      <c r="JH201" s="9"/>
      <c r="JI201" s="9"/>
      <c r="JJ201" s="9"/>
      <c r="JK201" s="9"/>
      <c r="JL201" s="9"/>
      <c r="JM201" s="9"/>
      <c r="JN201" s="9"/>
      <c r="JO201" s="9"/>
      <c r="JP201" s="9"/>
      <c r="JQ201" s="9"/>
      <c r="JR201" s="9"/>
      <c r="JS201" s="9"/>
      <c r="JT201" s="9"/>
      <c r="JU201" s="9"/>
      <c r="JV201" s="9"/>
      <c r="JW201" s="9"/>
      <c r="JX201" s="9"/>
      <c r="JY201" s="9"/>
      <c r="JZ201" s="9"/>
      <c r="KA201" s="9"/>
      <c r="KB201" s="9"/>
      <c r="KC201" s="9"/>
      <c r="KD201" s="9"/>
      <c r="KE201" s="9"/>
      <c r="KF201" s="9"/>
      <c r="KG201" s="9"/>
      <c r="KH201" s="9"/>
      <c r="KI201" s="9"/>
      <c r="KJ201" s="9"/>
      <c r="KK201" s="9"/>
      <c r="KL201" s="9"/>
      <c r="KM201" s="9"/>
      <c r="KN201" s="9"/>
      <c r="KO201" s="9"/>
      <c r="KP201" s="9"/>
      <c r="KQ201" s="9"/>
      <c r="KR201" s="9"/>
      <c r="KS201" s="9"/>
      <c r="KT201" s="9"/>
      <c r="KU201" s="9"/>
      <c r="KV201" s="9"/>
      <c r="KW201" s="9"/>
      <c r="KX201" s="9"/>
      <c r="KY201" s="9"/>
      <c r="KZ201" s="9"/>
      <c r="LA201" s="9"/>
      <c r="LB201" s="9"/>
      <c r="LC201" s="9"/>
      <c r="LD201" s="9"/>
      <c r="LE201" s="9"/>
      <c r="LF201" s="9"/>
      <c r="LG201" s="9"/>
      <c r="LH201" s="9"/>
      <c r="LI201" s="9"/>
      <c r="LJ201" s="9"/>
      <c r="LK201" s="9"/>
      <c r="LL201" s="9"/>
      <c r="LM201" s="9"/>
      <c r="LN201" s="9"/>
      <c r="LO201" s="9"/>
      <c r="LP201" s="9"/>
      <c r="LQ201" s="9"/>
      <c r="LR201" s="9"/>
      <c r="LS201" s="9"/>
      <c r="LT201" s="9"/>
      <c r="LU201" s="9"/>
      <c r="LV201" s="9"/>
      <c r="LW201" s="9"/>
      <c r="LX201" s="9"/>
      <c r="LY201" s="9"/>
      <c r="LZ201" s="9"/>
      <c r="MA201" s="9"/>
      <c r="MB201" s="9"/>
      <c r="MC201" s="9"/>
      <c r="MD201" s="9"/>
      <c r="ME201" s="9"/>
      <c r="MF201" s="9"/>
      <c r="MG201" s="9"/>
      <c r="MH201" s="9"/>
      <c r="MI201" s="9"/>
      <c r="MJ201" s="9"/>
      <c r="MK201" s="9"/>
      <c r="ML201" s="9"/>
      <c r="MM201" s="9"/>
      <c r="MN201" s="9"/>
      <c r="MO201" s="9"/>
      <c r="MP201" s="9"/>
      <c r="MQ201" s="9"/>
      <c r="MR201" s="9"/>
      <c r="MS201" s="9"/>
      <c r="MT201" s="9"/>
      <c r="MU201" s="9"/>
      <c r="MV201" s="9"/>
      <c r="MW201" s="9"/>
      <c r="MX201" s="9"/>
      <c r="MY201" s="9"/>
      <c r="MZ201" s="9"/>
      <c r="NA201" s="9"/>
      <c r="NB201" s="9"/>
      <c r="NC201" s="9"/>
      <c r="ND201" s="9"/>
      <c r="NE201" s="9"/>
      <c r="NF201" s="9"/>
      <c r="NG201" s="9"/>
      <c r="NH201" s="9"/>
      <c r="NI201" s="9"/>
      <c r="NJ201" s="9"/>
      <c r="NK201" s="9"/>
      <c r="NL201" s="9"/>
      <c r="NM201" s="9"/>
      <c r="NN201" s="9"/>
      <c r="NO201" s="9"/>
      <c r="NP201" s="9"/>
      <c r="NQ201" s="9"/>
      <c r="NR201" s="9"/>
      <c r="NS201" s="9"/>
      <c r="NT201" s="9"/>
      <c r="NU201" s="9"/>
      <c r="NV201" s="9"/>
      <c r="NW201" s="9"/>
      <c r="NX201" s="9"/>
      <c r="NY201" s="9"/>
      <c r="NZ201" s="9"/>
      <c r="OA201" s="9"/>
      <c r="OB201" s="9"/>
      <c r="OC201" s="9"/>
      <c r="OD201" s="9"/>
      <c r="OE201" s="9"/>
      <c r="OF201" s="9"/>
      <c r="OG201" s="9"/>
      <c r="OH201" s="9"/>
      <c r="OI201" s="9"/>
      <c r="OJ201" s="9"/>
      <c r="OK201" s="9"/>
      <c r="OL201" s="9"/>
      <c r="OM201" s="9"/>
      <c r="ON201" s="9"/>
      <c r="OO201" s="9"/>
      <c r="OP201" s="9"/>
      <c r="OQ201" s="9"/>
      <c r="OR201" s="9"/>
      <c r="OS201" s="9"/>
      <c r="OT201" s="9"/>
      <c r="OU201" s="9"/>
      <c r="OV201" s="9"/>
      <c r="OW201" s="9"/>
      <c r="OX201" s="9"/>
      <c r="OY201" s="9"/>
      <c r="OZ201" s="9"/>
      <c r="PA201" s="9"/>
      <c r="PB201" s="9"/>
      <c r="PC201" s="9"/>
      <c r="PD201" s="9"/>
      <c r="PE201" s="9"/>
      <c r="PF201" s="9"/>
      <c r="PG201" s="9"/>
      <c r="PH201" s="9"/>
      <c r="PI201" s="9"/>
      <c r="PJ201" s="9"/>
      <c r="PK201" s="9"/>
      <c r="PL201" s="9"/>
      <c r="PM201" s="9"/>
      <c r="PN201" s="9"/>
      <c r="PO201" s="9"/>
      <c r="PP201" s="9"/>
      <c r="PQ201" s="9"/>
      <c r="PR201" s="9"/>
      <c r="PS201" s="9"/>
      <c r="PT201" s="9"/>
      <c r="PU201" s="9"/>
      <c r="PV201" s="9"/>
      <c r="PW201" s="9"/>
      <c r="PX201" s="9"/>
      <c r="PY201" s="9"/>
      <c r="PZ201" s="9"/>
      <c r="QA201" s="9"/>
      <c r="QB201" s="9"/>
      <c r="QC201" s="9"/>
      <c r="QD201" s="9"/>
      <c r="QE201" s="9"/>
      <c r="QF201" s="9"/>
      <c r="QG201" s="9"/>
      <c r="QH201" s="9"/>
      <c r="QI201" s="9"/>
      <c r="QJ201" s="9"/>
      <c r="QK201" s="9"/>
      <c r="QL201" s="9"/>
      <c r="QM201" s="9"/>
      <c r="QN201" s="9"/>
      <c r="QO201" s="9"/>
      <c r="QP201" s="9"/>
      <c r="QQ201" s="9"/>
      <c r="QR201" s="9"/>
      <c r="QS201" s="9"/>
      <c r="QT201" s="9"/>
      <c r="QU201" s="9"/>
      <c r="QV201" s="9"/>
      <c r="QW201" s="9"/>
      <c r="QX201" s="9"/>
      <c r="QY201" s="9"/>
      <c r="QZ201" s="9"/>
      <c r="RA201" s="9"/>
      <c r="RB201" s="9"/>
      <c r="RC201" s="9"/>
      <c r="RD201" s="9"/>
      <c r="RE201" s="9"/>
      <c r="RF201" s="9"/>
      <c r="RG201" s="9"/>
      <c r="RH201" s="9"/>
      <c r="RI201" s="9"/>
      <c r="RJ201" s="9"/>
      <c r="RK201" s="9"/>
      <c r="RL201" s="9"/>
      <c r="RM201" s="9"/>
      <c r="RN201" s="9"/>
      <c r="RO201" s="9"/>
      <c r="RP201" s="9"/>
      <c r="RQ201" s="9"/>
      <c r="RR201" s="9"/>
      <c r="RS201" s="9"/>
      <c r="RT201" s="9"/>
      <c r="RU201" s="9"/>
      <c r="RV201" s="9"/>
      <c r="RW201" s="9"/>
      <c r="RX201" s="9"/>
      <c r="RY201" s="9"/>
      <c r="RZ201" s="9"/>
      <c r="SA201" s="9"/>
      <c r="SB201" s="9"/>
      <c r="SC201" s="9"/>
      <c r="SD201" s="9"/>
      <c r="SE201" s="9"/>
      <c r="SF201" s="9"/>
      <c r="SG201" s="9"/>
      <c r="SH201" s="9"/>
      <c r="SI201" s="9"/>
      <c r="SJ201" s="9"/>
      <c r="SK201" s="9"/>
      <c r="SL201" s="9"/>
      <c r="SM201" s="9"/>
      <c r="SN201" s="9"/>
      <c r="SO201" s="9"/>
      <c r="SP201" s="9"/>
      <c r="SQ201" s="9"/>
      <c r="SR201" s="9"/>
      <c r="SS201" s="9"/>
      <c r="ST201" s="9"/>
      <c r="SU201" s="9"/>
      <c r="SV201" s="9"/>
      <c r="SW201" s="9"/>
      <c r="SX201" s="9"/>
      <c r="SY201" s="9"/>
      <c r="SZ201" s="9"/>
      <c r="TA201" s="9"/>
      <c r="TB201" s="9"/>
      <c r="TC201" s="9"/>
      <c r="TD201" s="9"/>
      <c r="TE201" s="9"/>
      <c r="TF201" s="9"/>
      <c r="TG201" s="9"/>
      <c r="TH201" s="9"/>
      <c r="TI201" s="9"/>
      <c r="TJ201" s="9"/>
      <c r="TK201" s="9"/>
      <c r="TL201" s="9"/>
      <c r="TM201" s="9"/>
      <c r="TN201" s="9"/>
      <c r="TO201" s="9"/>
      <c r="TP201" s="9"/>
      <c r="TQ201" s="9"/>
      <c r="TR201" s="9"/>
      <c r="TS201" s="9"/>
      <c r="TT201" s="9"/>
      <c r="TU201" s="9"/>
      <c r="TV201" s="9"/>
      <c r="TW201" s="9"/>
      <c r="TX201" s="9"/>
      <c r="TY201" s="9"/>
      <c r="TZ201" s="9"/>
      <c r="UA201" s="9"/>
      <c r="UB201" s="9"/>
      <c r="UC201" s="9"/>
      <c r="UD201" s="9"/>
      <c r="UE201" s="9"/>
      <c r="UF201" s="9"/>
      <c r="UG201" s="9"/>
      <c r="UH201" s="9"/>
      <c r="UI201" s="9"/>
      <c r="UJ201" s="9"/>
      <c r="UK201" s="9"/>
      <c r="UL201" s="9"/>
      <c r="UM201" s="9"/>
      <c r="UN201" s="9"/>
      <c r="UO201" s="9"/>
      <c r="UP201" s="9"/>
      <c r="UQ201" s="9"/>
      <c r="UR201" s="9"/>
      <c r="US201" s="9"/>
      <c r="UT201" s="9"/>
      <c r="UU201" s="9"/>
      <c r="UV201" s="9"/>
      <c r="UW201" s="9"/>
      <c r="UX201" s="9"/>
      <c r="UY201" s="9"/>
      <c r="UZ201" s="9"/>
      <c r="VA201" s="9"/>
      <c r="VB201" s="9"/>
      <c r="VC201" s="9"/>
      <c r="VD201" s="9"/>
      <c r="VE201" s="9"/>
      <c r="VF201" s="9"/>
      <c r="VG201" s="9"/>
      <c r="VH201" s="9"/>
      <c r="VI201" s="9"/>
      <c r="VJ201" s="9"/>
      <c r="VK201" s="9"/>
      <c r="VL201" s="9"/>
      <c r="VM201" s="9"/>
      <c r="VN201" s="9"/>
      <c r="VO201" s="9"/>
      <c r="VP201" s="9"/>
      <c r="VQ201" s="9"/>
      <c r="VR201" s="9"/>
      <c r="VS201" s="9"/>
      <c r="VT201" s="9"/>
      <c r="VU201" s="9"/>
      <c r="VV201" s="9"/>
      <c r="VW201" s="9"/>
      <c r="VX201" s="9"/>
      <c r="VY201" s="9"/>
      <c r="VZ201" s="9"/>
      <c r="WA201" s="9"/>
      <c r="WB201" s="9"/>
      <c r="WC201" s="9"/>
      <c r="WD201" s="9"/>
      <c r="WE201" s="9"/>
      <c r="WF201" s="9"/>
      <c r="WG201" s="9"/>
      <c r="WH201" s="9"/>
      <c r="WI201" s="9"/>
      <c r="WJ201" s="9"/>
      <c r="WK201" s="9"/>
      <c r="WL201" s="9"/>
      <c r="WM201" s="9"/>
      <c r="WN201" s="9"/>
      <c r="WO201" s="9"/>
      <c r="WP201" s="9"/>
      <c r="WQ201" s="9"/>
      <c r="WR201" s="9"/>
      <c r="WS201" s="9"/>
      <c r="WT201" s="9"/>
      <c r="WU201" s="9"/>
      <c r="WV201" s="9"/>
      <c r="WW201" s="9"/>
      <c r="WX201" s="9"/>
      <c r="WY201" s="9"/>
      <c r="WZ201" s="9"/>
      <c r="XA201" s="9"/>
      <c r="XB201" s="9"/>
      <c r="XC201" s="9"/>
      <c r="XD201" s="9"/>
      <c r="XE201" s="9"/>
      <c r="XF201" s="9"/>
      <c r="XG201" s="9"/>
      <c r="XH201" s="9"/>
      <c r="XI201" s="9"/>
      <c r="XJ201" s="9"/>
      <c r="XK201" s="9"/>
      <c r="XL201" s="9"/>
      <c r="XM201" s="9"/>
      <c r="XN201" s="9"/>
      <c r="XO201" s="9"/>
      <c r="XP201" s="9"/>
      <c r="XQ201" s="9"/>
      <c r="XR201" s="9"/>
      <c r="XS201" s="9"/>
      <c r="XT201" s="9"/>
      <c r="XU201" s="9"/>
      <c r="XV201" s="9"/>
      <c r="XW201" s="9"/>
      <c r="XX201" s="9"/>
      <c r="XY201" s="9"/>
      <c r="XZ201" s="9"/>
      <c r="YA201" s="9"/>
      <c r="YB201" s="9"/>
      <c r="YC201" s="9"/>
      <c r="YD201" s="9"/>
      <c r="YE201" s="9"/>
      <c r="YF201" s="9"/>
      <c r="YG201" s="9"/>
      <c r="YH201" s="9"/>
      <c r="YI201" s="9"/>
      <c r="YJ201" s="9"/>
      <c r="YK201" s="9"/>
      <c r="YL201" s="9"/>
      <c r="YM201" s="9"/>
      <c r="YN201" s="9"/>
      <c r="YO201" s="9"/>
      <c r="YP201" s="9"/>
      <c r="YQ201" s="9"/>
      <c r="YR201" s="9"/>
      <c r="YS201" s="9"/>
      <c r="YT201" s="9"/>
      <c r="YU201" s="9"/>
      <c r="YV201" s="9"/>
      <c r="YW201" s="9"/>
      <c r="YX201" s="9"/>
      <c r="YY201" s="9"/>
      <c r="YZ201" s="9"/>
      <c r="ZA201" s="9"/>
      <c r="ZB201" s="9"/>
      <c r="ZC201" s="9"/>
      <c r="ZD201" s="9"/>
      <c r="ZE201" s="9"/>
      <c r="ZF201" s="9"/>
      <c r="ZG201" s="9"/>
      <c r="ZH201" s="9"/>
      <c r="ZI201" s="9"/>
      <c r="ZJ201" s="9"/>
      <c r="ZK201" s="9"/>
      <c r="ZL201" s="9"/>
      <c r="ZM201" s="9"/>
      <c r="ZN201" s="9"/>
      <c r="ZO201" s="9"/>
      <c r="ZP201" s="9"/>
      <c r="ZQ201" s="9"/>
      <c r="ZR201" s="9"/>
      <c r="ZS201" s="9"/>
      <c r="ZT201" s="9"/>
      <c r="ZU201" s="9"/>
      <c r="ZV201" s="9"/>
      <c r="ZW201" s="9"/>
      <c r="ZX201" s="9"/>
      <c r="ZY201" s="9"/>
      <c r="ZZ201" s="9"/>
      <c r="AAA201" s="9"/>
      <c r="AAB201" s="9"/>
      <c r="AAC201" s="9"/>
      <c r="AAD201" s="9"/>
      <c r="AAE201" s="9"/>
      <c r="AAF201" s="9"/>
      <c r="AAG201" s="9"/>
      <c r="AAH201" s="9"/>
      <c r="AAI201" s="9"/>
      <c r="AAJ201" s="9"/>
      <c r="AAK201" s="9"/>
      <c r="AAL201" s="9"/>
      <c r="AAM201" s="9"/>
      <c r="AAN201" s="9"/>
      <c r="AAO201" s="9"/>
      <c r="AAP201" s="9"/>
      <c r="AAQ201" s="9"/>
      <c r="AAR201" s="9"/>
      <c r="AAS201" s="9"/>
      <c r="AAT201" s="9"/>
      <c r="AAU201" s="9"/>
      <c r="AAV201" s="9"/>
      <c r="AAW201" s="9"/>
      <c r="AAX201" s="9"/>
      <c r="AAY201" s="9"/>
      <c r="AAZ201" s="9"/>
      <c r="ABA201" s="9"/>
      <c r="ABB201" s="9"/>
      <c r="ABC201" s="9"/>
      <c r="ABD201" s="9"/>
      <c r="ABE201" s="9"/>
      <c r="ABF201" s="9"/>
      <c r="ABG201" s="9"/>
      <c r="ABH201" s="9"/>
      <c r="ABI201" s="9"/>
      <c r="ABJ201" s="9"/>
      <c r="ABK201" s="9"/>
      <c r="ABL201" s="9"/>
      <c r="ABM201" s="9"/>
      <c r="ABN201" s="9"/>
      <c r="ABO201" s="9"/>
      <c r="ABP201" s="9"/>
      <c r="ABQ201" s="9"/>
      <c r="ABR201" s="9"/>
      <c r="ABS201" s="9"/>
      <c r="ABT201" s="9"/>
      <c r="ABU201" s="9"/>
      <c r="ABV201" s="9"/>
      <c r="ABW201" s="9"/>
      <c r="ABX201" s="9"/>
      <c r="ABY201" s="9"/>
      <c r="ABZ201" s="9"/>
      <c r="ACA201" s="9"/>
      <c r="ACB201" s="9"/>
      <c r="ACC201" s="9"/>
      <c r="ACD201" s="9"/>
      <c r="ACE201" s="9"/>
      <c r="ACF201" s="9"/>
      <c r="ACG201" s="9"/>
      <c r="ACH201" s="9"/>
      <c r="ACI201" s="9"/>
      <c r="ACJ201" s="9"/>
      <c r="ACK201" s="9"/>
      <c r="ACL201" s="9"/>
      <c r="ACM201" s="9"/>
      <c r="ACN201" s="9"/>
      <c r="ACO201" s="9"/>
      <c r="ACP201" s="9"/>
      <c r="ACQ201" s="9"/>
      <c r="ACR201" s="9"/>
      <c r="ACS201" s="9"/>
      <c r="ACT201" s="9"/>
      <c r="ACU201" s="9"/>
      <c r="ACV201" s="9"/>
      <c r="ACW201" s="9"/>
      <c r="ACX201" s="9"/>
      <c r="ACY201" s="9"/>
      <c r="ACZ201" s="9"/>
      <c r="ADA201" s="9"/>
      <c r="ADB201" s="9"/>
      <c r="ADC201" s="9"/>
      <c r="ADD201" s="9"/>
      <c r="ADE201" s="9"/>
      <c r="ADF201" s="9"/>
      <c r="ADG201" s="9"/>
      <c r="ADH201" s="9"/>
      <c r="ADI201" s="9"/>
      <c r="ADJ201" s="9"/>
      <c r="ADK201" s="9"/>
      <c r="ADL201" s="9"/>
      <c r="ADM201" s="9"/>
      <c r="ADN201" s="9"/>
      <c r="ADO201" s="9"/>
      <c r="ADP201" s="9"/>
      <c r="ADQ201" s="9"/>
      <c r="ADR201" s="9"/>
      <c r="ADS201" s="9"/>
      <c r="ADT201" s="9"/>
      <c r="ADU201" s="9"/>
      <c r="ADV201" s="9"/>
    </row>
    <row r="202" spans="1:802 16383:16383" s="10" customFormat="1" ht="14.25">
      <c r="A202" s="9"/>
      <c r="B202" s="38" t="s">
        <v>50</v>
      </c>
      <c r="C202" s="39">
        <v>79243</v>
      </c>
      <c r="D202" s="59"/>
      <c r="E202" s="47"/>
      <c r="F202" s="39">
        <v>76512</v>
      </c>
      <c r="G202" s="59"/>
      <c r="H202" s="47"/>
      <c r="I202" s="39">
        <v>69983</v>
      </c>
      <c r="J202" s="59"/>
      <c r="K202" s="47"/>
      <c r="L202" s="39">
        <v>66329</v>
      </c>
      <c r="M202" s="59"/>
      <c r="N202" s="47"/>
      <c r="O202" s="39">
        <v>63914</v>
      </c>
      <c r="P202" s="59"/>
      <c r="Q202" s="47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  <c r="IN202" s="9"/>
      <c r="IO202" s="9"/>
      <c r="IP202" s="9"/>
      <c r="IQ202" s="9"/>
      <c r="IR202" s="9"/>
      <c r="IS202" s="9"/>
      <c r="IT202" s="9"/>
      <c r="IU202" s="9"/>
      <c r="IV202" s="9"/>
      <c r="IW202" s="9"/>
      <c r="IX202" s="9"/>
      <c r="IY202" s="9"/>
      <c r="IZ202" s="9"/>
      <c r="JA202" s="9"/>
      <c r="JB202" s="9"/>
      <c r="JC202" s="9"/>
      <c r="JD202" s="9"/>
      <c r="JE202" s="9"/>
      <c r="JF202" s="9"/>
      <c r="JG202" s="9"/>
      <c r="JH202" s="9"/>
      <c r="JI202" s="9"/>
      <c r="JJ202" s="9"/>
      <c r="JK202" s="9"/>
      <c r="JL202" s="9"/>
      <c r="JM202" s="9"/>
      <c r="JN202" s="9"/>
      <c r="JO202" s="9"/>
      <c r="JP202" s="9"/>
      <c r="JQ202" s="9"/>
      <c r="JR202" s="9"/>
      <c r="JS202" s="9"/>
      <c r="JT202" s="9"/>
      <c r="JU202" s="9"/>
      <c r="JV202" s="9"/>
      <c r="JW202" s="9"/>
      <c r="JX202" s="9"/>
      <c r="JY202" s="9"/>
      <c r="JZ202" s="9"/>
      <c r="KA202" s="9"/>
      <c r="KB202" s="9"/>
      <c r="KC202" s="9"/>
      <c r="KD202" s="9"/>
      <c r="KE202" s="9"/>
      <c r="KF202" s="9"/>
      <c r="KG202" s="9"/>
      <c r="KH202" s="9"/>
      <c r="KI202" s="9"/>
      <c r="KJ202" s="9"/>
      <c r="KK202" s="9"/>
      <c r="KL202" s="9"/>
      <c r="KM202" s="9"/>
      <c r="KN202" s="9"/>
      <c r="KO202" s="9"/>
      <c r="KP202" s="9"/>
      <c r="KQ202" s="9"/>
      <c r="KR202" s="9"/>
      <c r="KS202" s="9"/>
      <c r="KT202" s="9"/>
      <c r="KU202" s="9"/>
      <c r="KV202" s="9"/>
      <c r="KW202" s="9"/>
      <c r="KX202" s="9"/>
      <c r="KY202" s="9"/>
      <c r="KZ202" s="9"/>
      <c r="LA202" s="9"/>
      <c r="LB202" s="9"/>
      <c r="LC202" s="9"/>
      <c r="LD202" s="9"/>
      <c r="LE202" s="9"/>
      <c r="LF202" s="9"/>
      <c r="LG202" s="9"/>
      <c r="LH202" s="9"/>
      <c r="LI202" s="9"/>
      <c r="LJ202" s="9"/>
      <c r="LK202" s="9"/>
      <c r="LL202" s="9"/>
      <c r="LM202" s="9"/>
      <c r="LN202" s="9"/>
      <c r="LO202" s="9"/>
      <c r="LP202" s="9"/>
      <c r="LQ202" s="9"/>
      <c r="LR202" s="9"/>
      <c r="LS202" s="9"/>
      <c r="LT202" s="9"/>
      <c r="LU202" s="9"/>
      <c r="LV202" s="9"/>
      <c r="LW202" s="9"/>
      <c r="LX202" s="9"/>
      <c r="LY202" s="9"/>
      <c r="LZ202" s="9"/>
      <c r="MA202" s="9"/>
      <c r="MB202" s="9"/>
      <c r="MC202" s="9"/>
      <c r="MD202" s="9"/>
      <c r="ME202" s="9"/>
      <c r="MF202" s="9"/>
      <c r="MG202" s="9"/>
      <c r="MH202" s="9"/>
      <c r="MI202" s="9"/>
      <c r="MJ202" s="9"/>
      <c r="MK202" s="9"/>
      <c r="ML202" s="9"/>
      <c r="MM202" s="9"/>
      <c r="MN202" s="9"/>
      <c r="MO202" s="9"/>
      <c r="MP202" s="9"/>
      <c r="MQ202" s="9"/>
      <c r="MR202" s="9"/>
      <c r="MS202" s="9"/>
      <c r="MT202" s="9"/>
      <c r="MU202" s="9"/>
      <c r="MV202" s="9"/>
      <c r="MW202" s="9"/>
      <c r="MX202" s="9"/>
      <c r="MY202" s="9"/>
      <c r="MZ202" s="9"/>
      <c r="NA202" s="9"/>
      <c r="NB202" s="9"/>
      <c r="NC202" s="9"/>
      <c r="ND202" s="9"/>
      <c r="NE202" s="9"/>
      <c r="NF202" s="9"/>
      <c r="NG202" s="9"/>
      <c r="NH202" s="9"/>
      <c r="NI202" s="9"/>
      <c r="NJ202" s="9"/>
      <c r="NK202" s="9"/>
      <c r="NL202" s="9"/>
      <c r="NM202" s="9"/>
      <c r="NN202" s="9"/>
      <c r="NO202" s="9"/>
      <c r="NP202" s="9"/>
      <c r="NQ202" s="9"/>
      <c r="NR202" s="9"/>
      <c r="NS202" s="9"/>
      <c r="NT202" s="9"/>
      <c r="NU202" s="9"/>
      <c r="NV202" s="9"/>
      <c r="NW202" s="9"/>
      <c r="NX202" s="9"/>
      <c r="NY202" s="9"/>
      <c r="NZ202" s="9"/>
      <c r="OA202" s="9"/>
      <c r="OB202" s="9"/>
      <c r="OC202" s="9"/>
      <c r="OD202" s="9"/>
      <c r="OE202" s="9"/>
      <c r="OF202" s="9"/>
      <c r="OG202" s="9"/>
      <c r="OH202" s="9"/>
      <c r="OI202" s="9"/>
      <c r="OJ202" s="9"/>
      <c r="OK202" s="9"/>
      <c r="OL202" s="9"/>
      <c r="OM202" s="9"/>
      <c r="ON202" s="9"/>
      <c r="OO202" s="9"/>
      <c r="OP202" s="9"/>
      <c r="OQ202" s="9"/>
      <c r="OR202" s="9"/>
      <c r="OS202" s="9"/>
      <c r="OT202" s="9"/>
      <c r="OU202" s="9"/>
      <c r="OV202" s="9"/>
      <c r="OW202" s="9"/>
      <c r="OX202" s="9"/>
      <c r="OY202" s="9"/>
      <c r="OZ202" s="9"/>
      <c r="PA202" s="9"/>
      <c r="PB202" s="9"/>
      <c r="PC202" s="9"/>
      <c r="PD202" s="9"/>
      <c r="PE202" s="9"/>
      <c r="PF202" s="9"/>
      <c r="PG202" s="9"/>
      <c r="PH202" s="9"/>
      <c r="PI202" s="9"/>
      <c r="PJ202" s="9"/>
      <c r="PK202" s="9"/>
      <c r="PL202" s="9"/>
      <c r="PM202" s="9"/>
      <c r="PN202" s="9"/>
      <c r="PO202" s="9"/>
      <c r="PP202" s="9"/>
      <c r="PQ202" s="9"/>
      <c r="PR202" s="9"/>
      <c r="PS202" s="9"/>
      <c r="PT202" s="9"/>
      <c r="PU202" s="9"/>
      <c r="PV202" s="9"/>
      <c r="PW202" s="9"/>
      <c r="PX202" s="9"/>
      <c r="PY202" s="9"/>
      <c r="PZ202" s="9"/>
      <c r="QA202" s="9"/>
      <c r="QB202" s="9"/>
      <c r="QC202" s="9"/>
      <c r="QD202" s="9"/>
      <c r="QE202" s="9"/>
      <c r="QF202" s="9"/>
      <c r="QG202" s="9"/>
      <c r="QH202" s="9"/>
      <c r="QI202" s="9"/>
      <c r="QJ202" s="9"/>
      <c r="QK202" s="9"/>
      <c r="QL202" s="9"/>
      <c r="QM202" s="9"/>
      <c r="QN202" s="9"/>
      <c r="QO202" s="9"/>
      <c r="QP202" s="9"/>
      <c r="QQ202" s="9"/>
      <c r="QR202" s="9"/>
      <c r="QS202" s="9"/>
      <c r="QT202" s="9"/>
      <c r="QU202" s="9"/>
      <c r="QV202" s="9"/>
      <c r="QW202" s="9"/>
      <c r="QX202" s="9"/>
      <c r="QY202" s="9"/>
      <c r="QZ202" s="9"/>
      <c r="RA202" s="9"/>
      <c r="RB202" s="9"/>
      <c r="RC202" s="9"/>
      <c r="RD202" s="9"/>
      <c r="RE202" s="9"/>
      <c r="RF202" s="9"/>
      <c r="RG202" s="9"/>
      <c r="RH202" s="9"/>
      <c r="RI202" s="9"/>
      <c r="RJ202" s="9"/>
      <c r="RK202" s="9"/>
      <c r="RL202" s="9"/>
      <c r="RM202" s="9"/>
      <c r="RN202" s="9"/>
      <c r="RO202" s="9"/>
      <c r="RP202" s="9"/>
      <c r="RQ202" s="9"/>
      <c r="RR202" s="9"/>
      <c r="RS202" s="9"/>
      <c r="RT202" s="9"/>
      <c r="RU202" s="9"/>
      <c r="RV202" s="9"/>
      <c r="RW202" s="9"/>
      <c r="RX202" s="9"/>
      <c r="RY202" s="9"/>
      <c r="RZ202" s="9"/>
      <c r="SA202" s="9"/>
      <c r="SB202" s="9"/>
      <c r="SC202" s="9"/>
      <c r="SD202" s="9"/>
      <c r="SE202" s="9"/>
      <c r="SF202" s="9"/>
      <c r="SG202" s="9"/>
      <c r="SH202" s="9"/>
      <c r="SI202" s="9"/>
      <c r="SJ202" s="9"/>
      <c r="SK202" s="9"/>
      <c r="SL202" s="9"/>
      <c r="SM202" s="9"/>
      <c r="SN202" s="9"/>
      <c r="SO202" s="9"/>
      <c r="SP202" s="9"/>
      <c r="SQ202" s="9"/>
      <c r="SR202" s="9"/>
      <c r="SS202" s="9"/>
      <c r="ST202" s="9"/>
      <c r="SU202" s="9"/>
      <c r="SV202" s="9"/>
      <c r="SW202" s="9"/>
      <c r="SX202" s="9"/>
      <c r="SY202" s="9"/>
      <c r="SZ202" s="9"/>
      <c r="TA202" s="9"/>
      <c r="TB202" s="9"/>
      <c r="TC202" s="9"/>
      <c r="TD202" s="9"/>
      <c r="TE202" s="9"/>
      <c r="TF202" s="9"/>
      <c r="TG202" s="9"/>
      <c r="TH202" s="9"/>
      <c r="TI202" s="9"/>
      <c r="TJ202" s="9"/>
      <c r="TK202" s="9"/>
      <c r="TL202" s="9"/>
      <c r="TM202" s="9"/>
      <c r="TN202" s="9"/>
      <c r="TO202" s="9"/>
      <c r="TP202" s="9"/>
      <c r="TQ202" s="9"/>
      <c r="TR202" s="9"/>
      <c r="TS202" s="9"/>
      <c r="TT202" s="9"/>
      <c r="TU202" s="9"/>
      <c r="TV202" s="9"/>
      <c r="TW202" s="9"/>
      <c r="TX202" s="9"/>
      <c r="TY202" s="9"/>
      <c r="TZ202" s="9"/>
      <c r="UA202" s="9"/>
      <c r="UB202" s="9"/>
      <c r="UC202" s="9"/>
      <c r="UD202" s="9"/>
      <c r="UE202" s="9"/>
      <c r="UF202" s="9"/>
      <c r="UG202" s="9"/>
      <c r="UH202" s="9"/>
      <c r="UI202" s="9"/>
      <c r="UJ202" s="9"/>
      <c r="UK202" s="9"/>
      <c r="UL202" s="9"/>
      <c r="UM202" s="9"/>
      <c r="UN202" s="9"/>
      <c r="UO202" s="9"/>
      <c r="UP202" s="9"/>
      <c r="UQ202" s="9"/>
      <c r="UR202" s="9"/>
      <c r="US202" s="9"/>
      <c r="UT202" s="9"/>
      <c r="UU202" s="9"/>
      <c r="UV202" s="9"/>
      <c r="UW202" s="9"/>
      <c r="UX202" s="9"/>
      <c r="UY202" s="9"/>
      <c r="UZ202" s="9"/>
      <c r="VA202" s="9"/>
      <c r="VB202" s="9"/>
      <c r="VC202" s="9"/>
      <c r="VD202" s="9"/>
      <c r="VE202" s="9"/>
      <c r="VF202" s="9"/>
      <c r="VG202" s="9"/>
      <c r="VH202" s="9"/>
      <c r="VI202" s="9"/>
      <c r="VJ202" s="9"/>
      <c r="VK202" s="9"/>
      <c r="VL202" s="9"/>
      <c r="VM202" s="9"/>
      <c r="VN202" s="9"/>
      <c r="VO202" s="9"/>
      <c r="VP202" s="9"/>
      <c r="VQ202" s="9"/>
      <c r="VR202" s="9"/>
      <c r="VS202" s="9"/>
      <c r="VT202" s="9"/>
      <c r="VU202" s="9"/>
      <c r="VV202" s="9"/>
      <c r="VW202" s="9"/>
      <c r="VX202" s="9"/>
      <c r="VY202" s="9"/>
      <c r="VZ202" s="9"/>
      <c r="WA202" s="9"/>
      <c r="WB202" s="9"/>
      <c r="WC202" s="9"/>
      <c r="WD202" s="9"/>
      <c r="WE202" s="9"/>
      <c r="WF202" s="9"/>
      <c r="WG202" s="9"/>
      <c r="WH202" s="9"/>
      <c r="WI202" s="9"/>
      <c r="WJ202" s="9"/>
      <c r="WK202" s="9"/>
      <c r="WL202" s="9"/>
      <c r="WM202" s="9"/>
      <c r="WN202" s="9"/>
      <c r="WO202" s="9"/>
      <c r="WP202" s="9"/>
      <c r="WQ202" s="9"/>
      <c r="WR202" s="9"/>
      <c r="WS202" s="9"/>
      <c r="WT202" s="9"/>
      <c r="WU202" s="9"/>
      <c r="WV202" s="9"/>
      <c r="WW202" s="9"/>
      <c r="WX202" s="9"/>
      <c r="WY202" s="9"/>
      <c r="WZ202" s="9"/>
      <c r="XA202" s="9"/>
      <c r="XB202" s="9"/>
      <c r="XC202" s="9"/>
      <c r="XD202" s="9"/>
      <c r="XE202" s="9"/>
      <c r="XF202" s="9"/>
      <c r="XG202" s="9"/>
      <c r="XH202" s="9"/>
      <c r="XI202" s="9"/>
      <c r="XJ202" s="9"/>
      <c r="XK202" s="9"/>
      <c r="XL202" s="9"/>
      <c r="XM202" s="9"/>
      <c r="XN202" s="9"/>
      <c r="XO202" s="9"/>
      <c r="XP202" s="9"/>
      <c r="XQ202" s="9"/>
      <c r="XR202" s="9"/>
      <c r="XS202" s="9"/>
      <c r="XT202" s="9"/>
      <c r="XU202" s="9"/>
      <c r="XV202" s="9"/>
      <c r="XW202" s="9"/>
      <c r="XX202" s="9"/>
      <c r="XY202" s="9"/>
      <c r="XZ202" s="9"/>
      <c r="YA202" s="9"/>
      <c r="YB202" s="9"/>
      <c r="YC202" s="9"/>
      <c r="YD202" s="9"/>
      <c r="YE202" s="9"/>
      <c r="YF202" s="9"/>
      <c r="YG202" s="9"/>
      <c r="YH202" s="9"/>
      <c r="YI202" s="9"/>
      <c r="YJ202" s="9"/>
      <c r="YK202" s="9"/>
      <c r="YL202" s="9"/>
      <c r="YM202" s="9"/>
      <c r="YN202" s="9"/>
      <c r="YO202" s="9"/>
      <c r="YP202" s="9"/>
      <c r="YQ202" s="9"/>
      <c r="YR202" s="9"/>
      <c r="YS202" s="9"/>
      <c r="YT202" s="9"/>
      <c r="YU202" s="9"/>
      <c r="YV202" s="9"/>
      <c r="YW202" s="9"/>
      <c r="YX202" s="9"/>
      <c r="YY202" s="9"/>
      <c r="YZ202" s="9"/>
      <c r="ZA202" s="9"/>
      <c r="ZB202" s="9"/>
      <c r="ZC202" s="9"/>
      <c r="ZD202" s="9"/>
      <c r="ZE202" s="9"/>
      <c r="ZF202" s="9"/>
      <c r="ZG202" s="9"/>
      <c r="ZH202" s="9"/>
      <c r="ZI202" s="9"/>
      <c r="ZJ202" s="9"/>
      <c r="ZK202" s="9"/>
      <c r="ZL202" s="9"/>
      <c r="ZM202" s="9"/>
      <c r="ZN202" s="9"/>
      <c r="ZO202" s="9"/>
      <c r="ZP202" s="9"/>
      <c r="ZQ202" s="9"/>
      <c r="ZR202" s="9"/>
      <c r="ZS202" s="9"/>
      <c r="ZT202" s="9"/>
      <c r="ZU202" s="9"/>
      <c r="ZV202" s="9"/>
      <c r="ZW202" s="9"/>
      <c r="ZX202" s="9"/>
      <c r="ZY202" s="9"/>
      <c r="ZZ202" s="9"/>
      <c r="AAA202" s="9"/>
      <c r="AAB202" s="9"/>
      <c r="AAC202" s="9"/>
      <c r="AAD202" s="9"/>
      <c r="AAE202" s="9"/>
      <c r="AAF202" s="9"/>
      <c r="AAG202" s="9"/>
      <c r="AAH202" s="9"/>
      <c r="AAI202" s="9"/>
      <c r="AAJ202" s="9"/>
      <c r="AAK202" s="9"/>
      <c r="AAL202" s="9"/>
      <c r="AAM202" s="9"/>
      <c r="AAN202" s="9"/>
      <c r="AAO202" s="9"/>
      <c r="AAP202" s="9"/>
      <c r="AAQ202" s="9"/>
      <c r="AAR202" s="9"/>
      <c r="AAS202" s="9"/>
      <c r="AAT202" s="9"/>
      <c r="AAU202" s="9"/>
      <c r="AAV202" s="9"/>
      <c r="AAW202" s="9"/>
      <c r="AAX202" s="9"/>
      <c r="AAY202" s="9"/>
      <c r="AAZ202" s="9"/>
      <c r="ABA202" s="9"/>
      <c r="ABB202" s="9"/>
      <c r="ABC202" s="9"/>
      <c r="ABD202" s="9"/>
      <c r="ABE202" s="9"/>
      <c r="ABF202" s="9"/>
      <c r="ABG202" s="9"/>
      <c r="ABH202" s="9"/>
      <c r="ABI202" s="9"/>
      <c r="ABJ202" s="9"/>
      <c r="ABK202" s="9"/>
      <c r="ABL202" s="9"/>
      <c r="ABM202" s="9"/>
      <c r="ABN202" s="9"/>
      <c r="ABO202" s="9"/>
      <c r="ABP202" s="9"/>
      <c r="ABQ202" s="9"/>
      <c r="ABR202" s="9"/>
      <c r="ABS202" s="9"/>
      <c r="ABT202" s="9"/>
      <c r="ABU202" s="9"/>
      <c r="ABV202" s="9"/>
      <c r="ABW202" s="9"/>
      <c r="ABX202" s="9"/>
      <c r="ABY202" s="9"/>
      <c r="ABZ202" s="9"/>
      <c r="ACA202" s="9"/>
      <c r="ACB202" s="9"/>
      <c r="ACC202" s="9"/>
      <c r="ACD202" s="9"/>
      <c r="ACE202" s="9"/>
      <c r="ACF202" s="9"/>
      <c r="ACG202" s="9"/>
      <c r="ACH202" s="9"/>
      <c r="ACI202" s="9"/>
      <c r="ACJ202" s="9"/>
      <c r="ACK202" s="9"/>
      <c r="ACL202" s="9"/>
      <c r="ACM202" s="9"/>
      <c r="ACN202" s="9"/>
      <c r="ACO202" s="9"/>
      <c r="ACP202" s="9"/>
      <c r="ACQ202" s="9"/>
      <c r="ACR202" s="9"/>
      <c r="ACS202" s="9"/>
      <c r="ACT202" s="9"/>
      <c r="ACU202" s="9"/>
      <c r="ACV202" s="9"/>
      <c r="ACW202" s="9"/>
      <c r="ACX202" s="9"/>
      <c r="ACY202" s="9"/>
      <c r="ACZ202" s="9"/>
      <c r="ADA202" s="9"/>
      <c r="ADB202" s="9"/>
      <c r="ADC202" s="9"/>
      <c r="ADD202" s="9"/>
      <c r="ADE202" s="9"/>
      <c r="ADF202" s="9"/>
      <c r="ADG202" s="9"/>
      <c r="ADH202" s="9"/>
      <c r="ADI202" s="9"/>
      <c r="ADJ202" s="9"/>
      <c r="ADK202" s="9"/>
      <c r="ADL202" s="9"/>
      <c r="ADM202" s="9"/>
      <c r="ADN202" s="9"/>
      <c r="ADO202" s="9"/>
      <c r="ADP202" s="9"/>
      <c r="ADQ202" s="9"/>
      <c r="ADR202" s="9"/>
      <c r="ADS202" s="9"/>
      <c r="ADT202" s="9"/>
      <c r="ADU202" s="9"/>
      <c r="ADV202" s="9"/>
    </row>
    <row r="203" spans="1:802 16383:16383" s="10" customFormat="1">
      <c r="A203" s="9"/>
      <c r="B203" s="38"/>
      <c r="C203" s="39"/>
      <c r="D203" s="172"/>
      <c r="E203" s="173"/>
      <c r="F203" s="39"/>
      <c r="G203" s="172"/>
      <c r="H203" s="173"/>
      <c r="I203" s="39"/>
      <c r="J203" s="172"/>
      <c r="K203" s="173"/>
      <c r="L203" s="39"/>
      <c r="M203" s="172"/>
      <c r="N203" s="173"/>
      <c r="O203" s="39"/>
      <c r="P203" s="172"/>
      <c r="Q203" s="173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  <c r="IL203" s="9"/>
      <c r="IM203" s="9"/>
      <c r="IN203" s="9"/>
      <c r="IO203" s="9"/>
      <c r="IP203" s="9"/>
      <c r="IQ203" s="9"/>
      <c r="IR203" s="9"/>
      <c r="IS203" s="9"/>
      <c r="IT203" s="9"/>
      <c r="IU203" s="9"/>
      <c r="IV203" s="9"/>
      <c r="IW203" s="9"/>
      <c r="IX203" s="9"/>
      <c r="IY203" s="9"/>
      <c r="IZ203" s="9"/>
      <c r="JA203" s="9"/>
      <c r="JB203" s="9"/>
      <c r="JC203" s="9"/>
      <c r="JD203" s="9"/>
      <c r="JE203" s="9"/>
      <c r="JF203" s="9"/>
      <c r="JG203" s="9"/>
      <c r="JH203" s="9"/>
      <c r="JI203" s="9"/>
      <c r="JJ203" s="9"/>
      <c r="JK203" s="9"/>
      <c r="JL203" s="9"/>
      <c r="JM203" s="9"/>
      <c r="JN203" s="9"/>
      <c r="JO203" s="9"/>
      <c r="JP203" s="9"/>
      <c r="JQ203" s="9"/>
      <c r="JR203" s="9"/>
      <c r="JS203" s="9"/>
      <c r="JT203" s="9"/>
      <c r="JU203" s="9"/>
      <c r="JV203" s="9"/>
      <c r="JW203" s="9"/>
      <c r="JX203" s="9"/>
      <c r="JY203" s="9"/>
      <c r="JZ203" s="9"/>
      <c r="KA203" s="9"/>
      <c r="KB203" s="9"/>
      <c r="KC203" s="9"/>
      <c r="KD203" s="9"/>
      <c r="KE203" s="9"/>
      <c r="KF203" s="9"/>
      <c r="KG203" s="9"/>
      <c r="KH203" s="9"/>
      <c r="KI203" s="9"/>
      <c r="KJ203" s="9"/>
      <c r="KK203" s="9"/>
      <c r="KL203" s="9"/>
      <c r="KM203" s="9"/>
      <c r="KN203" s="9"/>
      <c r="KO203" s="9"/>
      <c r="KP203" s="9"/>
      <c r="KQ203" s="9"/>
      <c r="KR203" s="9"/>
      <c r="KS203" s="9"/>
      <c r="KT203" s="9"/>
      <c r="KU203" s="9"/>
      <c r="KV203" s="9"/>
      <c r="KW203" s="9"/>
      <c r="KX203" s="9"/>
      <c r="KY203" s="9"/>
      <c r="KZ203" s="9"/>
      <c r="LA203" s="9"/>
      <c r="LB203" s="9"/>
      <c r="LC203" s="9"/>
      <c r="LD203" s="9"/>
      <c r="LE203" s="9"/>
      <c r="LF203" s="9"/>
      <c r="LG203" s="9"/>
      <c r="LH203" s="9"/>
      <c r="LI203" s="9"/>
      <c r="LJ203" s="9"/>
      <c r="LK203" s="9"/>
      <c r="LL203" s="9"/>
      <c r="LM203" s="9"/>
      <c r="LN203" s="9"/>
      <c r="LO203" s="9"/>
      <c r="LP203" s="9"/>
      <c r="LQ203" s="9"/>
      <c r="LR203" s="9"/>
      <c r="LS203" s="9"/>
      <c r="LT203" s="9"/>
      <c r="LU203" s="9"/>
      <c r="LV203" s="9"/>
      <c r="LW203" s="9"/>
      <c r="LX203" s="9"/>
      <c r="LY203" s="9"/>
      <c r="LZ203" s="9"/>
      <c r="MA203" s="9"/>
      <c r="MB203" s="9"/>
      <c r="MC203" s="9"/>
      <c r="MD203" s="9"/>
      <c r="ME203" s="9"/>
      <c r="MF203" s="9"/>
      <c r="MG203" s="9"/>
      <c r="MH203" s="9"/>
      <c r="MI203" s="9"/>
      <c r="MJ203" s="9"/>
      <c r="MK203" s="9"/>
      <c r="ML203" s="9"/>
      <c r="MM203" s="9"/>
      <c r="MN203" s="9"/>
      <c r="MO203" s="9"/>
      <c r="MP203" s="9"/>
      <c r="MQ203" s="9"/>
      <c r="MR203" s="9"/>
      <c r="MS203" s="9"/>
      <c r="MT203" s="9"/>
      <c r="MU203" s="9"/>
      <c r="MV203" s="9"/>
      <c r="MW203" s="9"/>
      <c r="MX203" s="9"/>
      <c r="MY203" s="9"/>
      <c r="MZ203" s="9"/>
      <c r="NA203" s="9"/>
      <c r="NB203" s="9"/>
      <c r="NC203" s="9"/>
      <c r="ND203" s="9"/>
      <c r="NE203" s="9"/>
      <c r="NF203" s="9"/>
      <c r="NG203" s="9"/>
      <c r="NH203" s="9"/>
      <c r="NI203" s="9"/>
      <c r="NJ203" s="9"/>
      <c r="NK203" s="9"/>
      <c r="NL203" s="9"/>
      <c r="NM203" s="9"/>
      <c r="NN203" s="9"/>
      <c r="NO203" s="9"/>
      <c r="NP203" s="9"/>
      <c r="NQ203" s="9"/>
      <c r="NR203" s="9"/>
      <c r="NS203" s="9"/>
      <c r="NT203" s="9"/>
      <c r="NU203" s="9"/>
      <c r="NV203" s="9"/>
      <c r="NW203" s="9"/>
      <c r="NX203" s="9"/>
      <c r="NY203" s="9"/>
      <c r="NZ203" s="9"/>
      <c r="OA203" s="9"/>
      <c r="OB203" s="9"/>
      <c r="OC203" s="9"/>
      <c r="OD203" s="9"/>
      <c r="OE203" s="9"/>
      <c r="OF203" s="9"/>
      <c r="OG203" s="9"/>
      <c r="OH203" s="9"/>
      <c r="OI203" s="9"/>
      <c r="OJ203" s="9"/>
      <c r="OK203" s="9"/>
      <c r="OL203" s="9"/>
      <c r="OM203" s="9"/>
      <c r="ON203" s="9"/>
      <c r="OO203" s="9"/>
      <c r="OP203" s="9"/>
      <c r="OQ203" s="9"/>
      <c r="OR203" s="9"/>
      <c r="OS203" s="9"/>
      <c r="OT203" s="9"/>
      <c r="OU203" s="9"/>
      <c r="OV203" s="9"/>
      <c r="OW203" s="9"/>
      <c r="OX203" s="9"/>
      <c r="OY203" s="9"/>
      <c r="OZ203" s="9"/>
      <c r="PA203" s="9"/>
      <c r="PB203" s="9"/>
      <c r="PC203" s="9"/>
      <c r="PD203" s="9"/>
      <c r="PE203" s="9"/>
      <c r="PF203" s="9"/>
      <c r="PG203" s="9"/>
      <c r="PH203" s="9"/>
      <c r="PI203" s="9"/>
      <c r="PJ203" s="9"/>
      <c r="PK203" s="9"/>
      <c r="PL203" s="9"/>
      <c r="PM203" s="9"/>
      <c r="PN203" s="9"/>
      <c r="PO203" s="9"/>
      <c r="PP203" s="9"/>
      <c r="PQ203" s="9"/>
      <c r="PR203" s="9"/>
      <c r="PS203" s="9"/>
      <c r="PT203" s="9"/>
      <c r="PU203" s="9"/>
      <c r="PV203" s="9"/>
      <c r="PW203" s="9"/>
      <c r="PX203" s="9"/>
      <c r="PY203" s="9"/>
      <c r="PZ203" s="9"/>
      <c r="QA203" s="9"/>
      <c r="QB203" s="9"/>
      <c r="QC203" s="9"/>
      <c r="QD203" s="9"/>
      <c r="QE203" s="9"/>
      <c r="QF203" s="9"/>
      <c r="QG203" s="9"/>
      <c r="QH203" s="9"/>
      <c r="QI203" s="9"/>
      <c r="QJ203" s="9"/>
      <c r="QK203" s="9"/>
      <c r="QL203" s="9"/>
      <c r="QM203" s="9"/>
      <c r="QN203" s="9"/>
      <c r="QO203" s="9"/>
      <c r="QP203" s="9"/>
      <c r="QQ203" s="9"/>
      <c r="QR203" s="9"/>
      <c r="QS203" s="9"/>
      <c r="QT203" s="9"/>
      <c r="QU203" s="9"/>
      <c r="QV203" s="9"/>
      <c r="QW203" s="9"/>
      <c r="QX203" s="9"/>
      <c r="QY203" s="9"/>
      <c r="QZ203" s="9"/>
      <c r="RA203" s="9"/>
      <c r="RB203" s="9"/>
      <c r="RC203" s="9"/>
      <c r="RD203" s="9"/>
      <c r="RE203" s="9"/>
      <c r="RF203" s="9"/>
      <c r="RG203" s="9"/>
      <c r="RH203" s="9"/>
      <c r="RI203" s="9"/>
      <c r="RJ203" s="9"/>
      <c r="RK203" s="9"/>
      <c r="RL203" s="9"/>
      <c r="RM203" s="9"/>
      <c r="RN203" s="9"/>
      <c r="RO203" s="9"/>
      <c r="RP203" s="9"/>
      <c r="RQ203" s="9"/>
      <c r="RR203" s="9"/>
      <c r="RS203" s="9"/>
      <c r="RT203" s="9"/>
      <c r="RU203" s="9"/>
      <c r="RV203" s="9"/>
      <c r="RW203" s="9"/>
      <c r="RX203" s="9"/>
      <c r="RY203" s="9"/>
      <c r="RZ203" s="9"/>
      <c r="SA203" s="9"/>
      <c r="SB203" s="9"/>
      <c r="SC203" s="9"/>
      <c r="SD203" s="9"/>
      <c r="SE203" s="9"/>
      <c r="SF203" s="9"/>
      <c r="SG203" s="9"/>
      <c r="SH203" s="9"/>
      <c r="SI203" s="9"/>
      <c r="SJ203" s="9"/>
      <c r="SK203" s="9"/>
      <c r="SL203" s="9"/>
      <c r="SM203" s="9"/>
      <c r="SN203" s="9"/>
      <c r="SO203" s="9"/>
      <c r="SP203" s="9"/>
      <c r="SQ203" s="9"/>
      <c r="SR203" s="9"/>
      <c r="SS203" s="9"/>
      <c r="ST203" s="9"/>
      <c r="SU203" s="9"/>
      <c r="SV203" s="9"/>
      <c r="SW203" s="9"/>
      <c r="SX203" s="9"/>
      <c r="SY203" s="9"/>
      <c r="SZ203" s="9"/>
      <c r="TA203" s="9"/>
      <c r="TB203" s="9"/>
      <c r="TC203" s="9"/>
      <c r="TD203" s="9"/>
      <c r="TE203" s="9"/>
      <c r="TF203" s="9"/>
      <c r="TG203" s="9"/>
      <c r="TH203" s="9"/>
      <c r="TI203" s="9"/>
      <c r="TJ203" s="9"/>
      <c r="TK203" s="9"/>
      <c r="TL203" s="9"/>
      <c r="TM203" s="9"/>
      <c r="TN203" s="9"/>
      <c r="TO203" s="9"/>
      <c r="TP203" s="9"/>
      <c r="TQ203" s="9"/>
      <c r="TR203" s="9"/>
      <c r="TS203" s="9"/>
      <c r="TT203" s="9"/>
      <c r="TU203" s="9"/>
      <c r="TV203" s="9"/>
      <c r="TW203" s="9"/>
      <c r="TX203" s="9"/>
      <c r="TY203" s="9"/>
      <c r="TZ203" s="9"/>
      <c r="UA203" s="9"/>
      <c r="UB203" s="9"/>
      <c r="UC203" s="9"/>
      <c r="UD203" s="9"/>
      <c r="UE203" s="9"/>
      <c r="UF203" s="9"/>
      <c r="UG203" s="9"/>
      <c r="UH203" s="9"/>
      <c r="UI203" s="9"/>
      <c r="UJ203" s="9"/>
      <c r="UK203" s="9"/>
      <c r="UL203" s="9"/>
      <c r="UM203" s="9"/>
      <c r="UN203" s="9"/>
      <c r="UO203" s="9"/>
      <c r="UP203" s="9"/>
      <c r="UQ203" s="9"/>
      <c r="UR203" s="9"/>
      <c r="US203" s="9"/>
      <c r="UT203" s="9"/>
      <c r="UU203" s="9"/>
      <c r="UV203" s="9"/>
      <c r="UW203" s="9"/>
      <c r="UX203" s="9"/>
      <c r="UY203" s="9"/>
      <c r="UZ203" s="9"/>
      <c r="VA203" s="9"/>
      <c r="VB203" s="9"/>
      <c r="VC203" s="9"/>
      <c r="VD203" s="9"/>
      <c r="VE203" s="9"/>
      <c r="VF203" s="9"/>
      <c r="VG203" s="9"/>
      <c r="VH203" s="9"/>
      <c r="VI203" s="9"/>
      <c r="VJ203" s="9"/>
      <c r="VK203" s="9"/>
      <c r="VL203" s="9"/>
      <c r="VM203" s="9"/>
      <c r="VN203" s="9"/>
      <c r="VO203" s="9"/>
      <c r="VP203" s="9"/>
      <c r="VQ203" s="9"/>
      <c r="VR203" s="9"/>
      <c r="VS203" s="9"/>
      <c r="VT203" s="9"/>
      <c r="VU203" s="9"/>
      <c r="VV203" s="9"/>
      <c r="VW203" s="9"/>
      <c r="VX203" s="9"/>
      <c r="VY203" s="9"/>
      <c r="VZ203" s="9"/>
      <c r="WA203" s="9"/>
      <c r="WB203" s="9"/>
      <c r="WC203" s="9"/>
      <c r="WD203" s="9"/>
      <c r="WE203" s="9"/>
      <c r="WF203" s="9"/>
      <c r="WG203" s="9"/>
      <c r="WH203" s="9"/>
      <c r="WI203" s="9"/>
      <c r="WJ203" s="9"/>
      <c r="WK203" s="9"/>
      <c r="WL203" s="9"/>
      <c r="WM203" s="9"/>
      <c r="WN203" s="9"/>
      <c r="WO203" s="9"/>
      <c r="WP203" s="9"/>
      <c r="WQ203" s="9"/>
      <c r="WR203" s="9"/>
      <c r="WS203" s="9"/>
      <c r="WT203" s="9"/>
      <c r="WU203" s="9"/>
      <c r="WV203" s="9"/>
      <c r="WW203" s="9"/>
      <c r="WX203" s="9"/>
      <c r="WY203" s="9"/>
      <c r="WZ203" s="9"/>
      <c r="XA203" s="9"/>
      <c r="XB203" s="9"/>
      <c r="XC203" s="9"/>
      <c r="XD203" s="9"/>
      <c r="XE203" s="9"/>
      <c r="XF203" s="9"/>
      <c r="XG203" s="9"/>
      <c r="XH203" s="9"/>
      <c r="XI203" s="9"/>
      <c r="XJ203" s="9"/>
      <c r="XK203" s="9"/>
      <c r="XL203" s="9"/>
      <c r="XM203" s="9"/>
      <c r="XN203" s="9"/>
      <c r="XO203" s="9"/>
      <c r="XP203" s="9"/>
      <c r="XQ203" s="9"/>
      <c r="XR203" s="9"/>
      <c r="XS203" s="9"/>
      <c r="XT203" s="9"/>
      <c r="XU203" s="9"/>
      <c r="XV203" s="9"/>
      <c r="XW203" s="9"/>
      <c r="XX203" s="9"/>
      <c r="XY203" s="9"/>
      <c r="XZ203" s="9"/>
      <c r="YA203" s="9"/>
      <c r="YB203" s="9"/>
      <c r="YC203" s="9"/>
      <c r="YD203" s="9"/>
      <c r="YE203" s="9"/>
      <c r="YF203" s="9"/>
      <c r="YG203" s="9"/>
      <c r="YH203" s="9"/>
      <c r="YI203" s="9"/>
      <c r="YJ203" s="9"/>
      <c r="YK203" s="9"/>
      <c r="YL203" s="9"/>
      <c r="YM203" s="9"/>
      <c r="YN203" s="9"/>
      <c r="YO203" s="9"/>
      <c r="YP203" s="9"/>
      <c r="YQ203" s="9"/>
      <c r="YR203" s="9"/>
      <c r="YS203" s="9"/>
      <c r="YT203" s="9"/>
      <c r="YU203" s="9"/>
      <c r="YV203" s="9"/>
      <c r="YW203" s="9"/>
      <c r="YX203" s="9"/>
      <c r="YY203" s="9"/>
      <c r="YZ203" s="9"/>
      <c r="ZA203" s="9"/>
      <c r="ZB203" s="9"/>
      <c r="ZC203" s="9"/>
      <c r="ZD203" s="9"/>
      <c r="ZE203" s="9"/>
      <c r="ZF203" s="9"/>
      <c r="ZG203" s="9"/>
      <c r="ZH203" s="9"/>
      <c r="ZI203" s="9"/>
      <c r="ZJ203" s="9"/>
      <c r="ZK203" s="9"/>
      <c r="ZL203" s="9"/>
      <c r="ZM203" s="9"/>
      <c r="ZN203" s="9"/>
      <c r="ZO203" s="9"/>
      <c r="ZP203" s="9"/>
      <c r="ZQ203" s="9"/>
      <c r="ZR203" s="9"/>
      <c r="ZS203" s="9"/>
      <c r="ZT203" s="9"/>
      <c r="ZU203" s="9"/>
      <c r="ZV203" s="9"/>
      <c r="ZW203" s="9"/>
      <c r="ZX203" s="9"/>
      <c r="ZY203" s="9"/>
      <c r="ZZ203" s="9"/>
      <c r="AAA203" s="9"/>
      <c r="AAB203" s="9"/>
      <c r="AAC203" s="9"/>
      <c r="AAD203" s="9"/>
      <c r="AAE203" s="9"/>
      <c r="AAF203" s="9"/>
      <c r="AAG203" s="9"/>
      <c r="AAH203" s="9"/>
      <c r="AAI203" s="9"/>
      <c r="AAJ203" s="9"/>
      <c r="AAK203" s="9"/>
      <c r="AAL203" s="9"/>
      <c r="AAM203" s="9"/>
      <c r="AAN203" s="9"/>
      <c r="AAO203" s="9"/>
      <c r="AAP203" s="9"/>
      <c r="AAQ203" s="9"/>
      <c r="AAR203" s="9"/>
      <c r="AAS203" s="9"/>
      <c r="AAT203" s="9"/>
      <c r="AAU203" s="9"/>
      <c r="AAV203" s="9"/>
      <c r="AAW203" s="9"/>
      <c r="AAX203" s="9"/>
      <c r="AAY203" s="9"/>
      <c r="AAZ203" s="9"/>
      <c r="ABA203" s="9"/>
      <c r="ABB203" s="9"/>
      <c r="ABC203" s="9"/>
      <c r="ABD203" s="9"/>
      <c r="ABE203" s="9"/>
      <c r="ABF203" s="9"/>
      <c r="ABG203" s="9"/>
      <c r="ABH203" s="9"/>
      <c r="ABI203" s="9"/>
      <c r="ABJ203" s="9"/>
      <c r="ABK203" s="9"/>
      <c r="ABL203" s="9"/>
      <c r="ABM203" s="9"/>
      <c r="ABN203" s="9"/>
      <c r="ABO203" s="9"/>
      <c r="ABP203" s="9"/>
      <c r="ABQ203" s="9"/>
      <c r="ABR203" s="9"/>
      <c r="ABS203" s="9"/>
      <c r="ABT203" s="9"/>
      <c r="ABU203" s="9"/>
      <c r="ABV203" s="9"/>
      <c r="ABW203" s="9"/>
      <c r="ABX203" s="9"/>
      <c r="ABY203" s="9"/>
      <c r="ABZ203" s="9"/>
      <c r="ACA203" s="9"/>
      <c r="ACB203" s="9"/>
      <c r="ACC203" s="9"/>
      <c r="ACD203" s="9"/>
      <c r="ACE203" s="9"/>
      <c r="ACF203" s="9"/>
      <c r="ACG203" s="9"/>
      <c r="ACH203" s="9"/>
      <c r="ACI203" s="9"/>
      <c r="ACJ203" s="9"/>
      <c r="ACK203" s="9"/>
      <c r="ACL203" s="9"/>
      <c r="ACM203" s="9"/>
      <c r="ACN203" s="9"/>
      <c r="ACO203" s="9"/>
      <c r="ACP203" s="9"/>
      <c r="ACQ203" s="9"/>
      <c r="ACR203" s="9"/>
      <c r="ACS203" s="9"/>
      <c r="ACT203" s="9"/>
      <c r="ACU203" s="9"/>
      <c r="ACV203" s="9"/>
      <c r="ACW203" s="9"/>
      <c r="ACX203" s="9"/>
      <c r="ACY203" s="9"/>
      <c r="ACZ203" s="9"/>
      <c r="ADA203" s="9"/>
      <c r="ADB203" s="9"/>
      <c r="ADC203" s="9"/>
      <c r="ADD203" s="9"/>
      <c r="ADE203" s="9"/>
      <c r="ADF203" s="9"/>
      <c r="ADG203" s="9"/>
      <c r="ADH203" s="9"/>
      <c r="ADI203" s="9"/>
      <c r="ADJ203" s="9"/>
      <c r="ADK203" s="9"/>
      <c r="ADL203" s="9"/>
      <c r="ADM203" s="9"/>
      <c r="ADN203" s="9"/>
      <c r="ADO203" s="9"/>
      <c r="ADP203" s="9"/>
      <c r="ADQ203" s="9"/>
      <c r="ADR203" s="9"/>
      <c r="ADS203" s="9"/>
      <c r="ADT203" s="9"/>
      <c r="ADU203" s="9"/>
      <c r="ADV203" s="9"/>
    </row>
    <row r="204" spans="1:802 16383:16383" s="10" customFormat="1" ht="25.5" customHeight="1">
      <c r="A204" s="9"/>
      <c r="B204" s="37" t="s">
        <v>38</v>
      </c>
      <c r="C204" s="14">
        <v>1818676</v>
      </c>
      <c r="D204" s="66">
        <v>1791415</v>
      </c>
      <c r="E204" s="64">
        <v>27261</v>
      </c>
      <c r="F204" s="14">
        <v>1821997</v>
      </c>
      <c r="G204" s="66">
        <v>1791423</v>
      </c>
      <c r="H204" s="64">
        <v>30574</v>
      </c>
      <c r="I204" s="14">
        <v>1821483</v>
      </c>
      <c r="J204" s="66">
        <v>1788112</v>
      </c>
      <c r="K204" s="64">
        <v>33371</v>
      </c>
      <c r="L204" s="14">
        <v>1847394</v>
      </c>
      <c r="M204" s="66">
        <v>1809513</v>
      </c>
      <c r="N204" s="64">
        <v>37881</v>
      </c>
      <c r="O204" s="14">
        <v>2114133</v>
      </c>
      <c r="P204" s="66">
        <v>2073716</v>
      </c>
      <c r="Q204" s="64">
        <v>40417</v>
      </c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  <c r="IH204" s="9"/>
      <c r="II204" s="9"/>
      <c r="IJ204" s="9"/>
      <c r="IK204" s="9"/>
      <c r="IL204" s="9"/>
      <c r="IM204" s="9"/>
      <c r="IN204" s="9"/>
      <c r="IO204" s="9"/>
      <c r="IP204" s="9"/>
      <c r="IQ204" s="9"/>
      <c r="IR204" s="9"/>
      <c r="IS204" s="9"/>
      <c r="IT204" s="9"/>
      <c r="IU204" s="9"/>
      <c r="IV204" s="9"/>
      <c r="IW204" s="9"/>
      <c r="IX204" s="9"/>
      <c r="IY204" s="9"/>
      <c r="IZ204" s="9"/>
      <c r="JA204" s="9"/>
      <c r="JB204" s="9"/>
      <c r="JC204" s="9"/>
      <c r="JD204" s="9"/>
      <c r="JE204" s="9"/>
      <c r="JF204" s="9"/>
      <c r="JG204" s="9"/>
      <c r="JH204" s="9"/>
      <c r="JI204" s="9"/>
      <c r="JJ204" s="9"/>
      <c r="JK204" s="9"/>
      <c r="JL204" s="9"/>
      <c r="JM204" s="9"/>
      <c r="JN204" s="9"/>
      <c r="JO204" s="9"/>
      <c r="JP204" s="9"/>
      <c r="JQ204" s="9"/>
      <c r="JR204" s="9"/>
      <c r="JS204" s="9"/>
      <c r="JT204" s="9"/>
      <c r="JU204" s="9"/>
      <c r="JV204" s="9"/>
      <c r="JW204" s="9"/>
      <c r="JX204" s="9"/>
      <c r="JY204" s="9"/>
      <c r="JZ204" s="9"/>
      <c r="KA204" s="9"/>
      <c r="KB204" s="9"/>
      <c r="KC204" s="9"/>
      <c r="KD204" s="9"/>
      <c r="KE204" s="9"/>
      <c r="KF204" s="9"/>
      <c r="KG204" s="9"/>
      <c r="KH204" s="9"/>
      <c r="KI204" s="9"/>
      <c r="KJ204" s="9"/>
      <c r="KK204" s="9"/>
      <c r="KL204" s="9"/>
      <c r="KM204" s="9"/>
      <c r="KN204" s="9"/>
      <c r="KO204" s="9"/>
      <c r="KP204" s="9"/>
      <c r="KQ204" s="9"/>
      <c r="KR204" s="9"/>
      <c r="KS204" s="9"/>
      <c r="KT204" s="9"/>
      <c r="KU204" s="9"/>
      <c r="KV204" s="9"/>
      <c r="KW204" s="9"/>
      <c r="KX204" s="9"/>
      <c r="KY204" s="9"/>
      <c r="KZ204" s="9"/>
      <c r="LA204" s="9"/>
      <c r="LB204" s="9"/>
      <c r="LC204" s="9"/>
      <c r="LD204" s="9"/>
      <c r="LE204" s="9"/>
      <c r="LF204" s="9"/>
      <c r="LG204" s="9"/>
      <c r="LH204" s="9"/>
      <c r="LI204" s="9"/>
      <c r="LJ204" s="9"/>
      <c r="LK204" s="9"/>
      <c r="LL204" s="9"/>
      <c r="LM204" s="9"/>
      <c r="LN204" s="9"/>
      <c r="LO204" s="9"/>
      <c r="LP204" s="9"/>
      <c r="LQ204" s="9"/>
      <c r="LR204" s="9"/>
      <c r="LS204" s="9"/>
      <c r="LT204" s="9"/>
      <c r="LU204" s="9"/>
      <c r="LV204" s="9"/>
      <c r="LW204" s="9"/>
      <c r="LX204" s="9"/>
      <c r="LY204" s="9"/>
      <c r="LZ204" s="9"/>
      <c r="MA204" s="9"/>
      <c r="MB204" s="9"/>
      <c r="MC204" s="9"/>
      <c r="MD204" s="9"/>
      <c r="ME204" s="9"/>
      <c r="MF204" s="9"/>
      <c r="MG204" s="9"/>
      <c r="MH204" s="9"/>
      <c r="MI204" s="9"/>
      <c r="MJ204" s="9"/>
      <c r="MK204" s="9"/>
      <c r="ML204" s="9"/>
      <c r="MM204" s="9"/>
      <c r="MN204" s="9"/>
      <c r="MO204" s="9"/>
      <c r="MP204" s="9"/>
      <c r="MQ204" s="9"/>
      <c r="MR204" s="9"/>
      <c r="MS204" s="9"/>
      <c r="MT204" s="9"/>
      <c r="MU204" s="9"/>
      <c r="MV204" s="9"/>
      <c r="MW204" s="9"/>
      <c r="MX204" s="9"/>
      <c r="MY204" s="9"/>
      <c r="MZ204" s="9"/>
      <c r="NA204" s="9"/>
      <c r="NB204" s="9"/>
      <c r="NC204" s="9"/>
      <c r="ND204" s="9"/>
      <c r="NE204" s="9"/>
      <c r="NF204" s="9"/>
      <c r="NG204" s="9"/>
      <c r="NH204" s="9"/>
      <c r="NI204" s="9"/>
      <c r="NJ204" s="9"/>
      <c r="NK204" s="9"/>
      <c r="NL204" s="9"/>
      <c r="NM204" s="9"/>
      <c r="NN204" s="9"/>
      <c r="NO204" s="9"/>
      <c r="NP204" s="9"/>
      <c r="NQ204" s="9"/>
      <c r="NR204" s="9"/>
      <c r="NS204" s="9"/>
      <c r="NT204" s="9"/>
      <c r="NU204" s="9"/>
      <c r="NV204" s="9"/>
      <c r="NW204" s="9"/>
      <c r="NX204" s="9"/>
      <c r="NY204" s="9"/>
      <c r="NZ204" s="9"/>
      <c r="OA204" s="9"/>
      <c r="OB204" s="9"/>
      <c r="OC204" s="9"/>
      <c r="OD204" s="9"/>
      <c r="OE204" s="9"/>
      <c r="OF204" s="9"/>
      <c r="OG204" s="9"/>
      <c r="OH204" s="9"/>
      <c r="OI204" s="9"/>
      <c r="OJ204" s="9"/>
      <c r="OK204" s="9"/>
      <c r="OL204" s="9"/>
      <c r="OM204" s="9"/>
      <c r="ON204" s="9"/>
      <c r="OO204" s="9"/>
      <c r="OP204" s="9"/>
      <c r="OQ204" s="9"/>
      <c r="OR204" s="9"/>
      <c r="OS204" s="9"/>
      <c r="OT204" s="9"/>
      <c r="OU204" s="9"/>
      <c r="OV204" s="9"/>
      <c r="OW204" s="9"/>
      <c r="OX204" s="9"/>
      <c r="OY204" s="9"/>
      <c r="OZ204" s="9"/>
      <c r="PA204" s="9"/>
      <c r="PB204" s="9"/>
      <c r="PC204" s="9"/>
      <c r="PD204" s="9"/>
      <c r="PE204" s="9"/>
      <c r="PF204" s="9"/>
      <c r="PG204" s="9"/>
      <c r="PH204" s="9"/>
      <c r="PI204" s="9"/>
      <c r="PJ204" s="9"/>
      <c r="PK204" s="9"/>
      <c r="PL204" s="9"/>
      <c r="PM204" s="9"/>
      <c r="PN204" s="9"/>
      <c r="PO204" s="9"/>
      <c r="PP204" s="9"/>
      <c r="PQ204" s="9"/>
      <c r="PR204" s="9"/>
      <c r="PS204" s="9"/>
      <c r="PT204" s="9"/>
      <c r="PU204" s="9"/>
      <c r="PV204" s="9"/>
      <c r="PW204" s="9"/>
      <c r="PX204" s="9"/>
      <c r="PY204" s="9"/>
      <c r="PZ204" s="9"/>
      <c r="QA204" s="9"/>
      <c r="QB204" s="9"/>
      <c r="QC204" s="9"/>
      <c r="QD204" s="9"/>
      <c r="QE204" s="9"/>
      <c r="QF204" s="9"/>
      <c r="QG204" s="9"/>
      <c r="QH204" s="9"/>
      <c r="QI204" s="9"/>
      <c r="QJ204" s="9"/>
      <c r="QK204" s="9"/>
      <c r="QL204" s="9"/>
      <c r="QM204" s="9"/>
      <c r="QN204" s="9"/>
      <c r="QO204" s="9"/>
      <c r="QP204" s="9"/>
      <c r="QQ204" s="9"/>
      <c r="QR204" s="9"/>
      <c r="QS204" s="9"/>
      <c r="QT204" s="9"/>
      <c r="QU204" s="9"/>
      <c r="QV204" s="9"/>
      <c r="QW204" s="9"/>
      <c r="QX204" s="9"/>
      <c r="QY204" s="9"/>
      <c r="QZ204" s="9"/>
      <c r="RA204" s="9"/>
      <c r="RB204" s="9"/>
      <c r="RC204" s="9"/>
      <c r="RD204" s="9"/>
      <c r="RE204" s="9"/>
      <c r="RF204" s="9"/>
      <c r="RG204" s="9"/>
      <c r="RH204" s="9"/>
      <c r="RI204" s="9"/>
      <c r="RJ204" s="9"/>
      <c r="RK204" s="9"/>
      <c r="RL204" s="9"/>
      <c r="RM204" s="9"/>
      <c r="RN204" s="9"/>
      <c r="RO204" s="9"/>
      <c r="RP204" s="9"/>
      <c r="RQ204" s="9"/>
      <c r="RR204" s="9"/>
      <c r="RS204" s="9"/>
      <c r="RT204" s="9"/>
      <c r="RU204" s="9"/>
      <c r="RV204" s="9"/>
      <c r="RW204" s="9"/>
      <c r="RX204" s="9"/>
      <c r="RY204" s="9"/>
      <c r="RZ204" s="9"/>
      <c r="SA204" s="9"/>
      <c r="SB204" s="9"/>
      <c r="SC204" s="9"/>
      <c r="SD204" s="9"/>
      <c r="SE204" s="9"/>
      <c r="SF204" s="9"/>
      <c r="SG204" s="9"/>
      <c r="SH204" s="9"/>
      <c r="SI204" s="9"/>
      <c r="SJ204" s="9"/>
      <c r="SK204" s="9"/>
      <c r="SL204" s="9"/>
      <c r="SM204" s="9"/>
      <c r="SN204" s="9"/>
      <c r="SO204" s="9"/>
      <c r="SP204" s="9"/>
      <c r="SQ204" s="9"/>
      <c r="SR204" s="9"/>
      <c r="SS204" s="9"/>
      <c r="ST204" s="9"/>
      <c r="SU204" s="9"/>
      <c r="SV204" s="9"/>
      <c r="SW204" s="9"/>
      <c r="SX204" s="9"/>
      <c r="SY204" s="9"/>
      <c r="SZ204" s="9"/>
      <c r="TA204" s="9"/>
      <c r="TB204" s="9"/>
      <c r="TC204" s="9"/>
      <c r="TD204" s="9"/>
      <c r="TE204" s="9"/>
      <c r="TF204" s="9"/>
      <c r="TG204" s="9"/>
      <c r="TH204" s="9"/>
      <c r="TI204" s="9"/>
      <c r="TJ204" s="9"/>
      <c r="TK204" s="9"/>
      <c r="TL204" s="9"/>
      <c r="TM204" s="9"/>
      <c r="TN204" s="9"/>
      <c r="TO204" s="9"/>
      <c r="TP204" s="9"/>
      <c r="TQ204" s="9"/>
      <c r="TR204" s="9"/>
      <c r="TS204" s="9"/>
      <c r="TT204" s="9"/>
      <c r="TU204" s="9"/>
      <c r="TV204" s="9"/>
      <c r="TW204" s="9"/>
      <c r="TX204" s="9"/>
      <c r="TY204" s="9"/>
      <c r="TZ204" s="9"/>
      <c r="UA204" s="9"/>
      <c r="UB204" s="9"/>
      <c r="UC204" s="9"/>
      <c r="UD204" s="9"/>
      <c r="UE204" s="9"/>
      <c r="UF204" s="9"/>
      <c r="UG204" s="9"/>
      <c r="UH204" s="9"/>
      <c r="UI204" s="9"/>
      <c r="UJ204" s="9"/>
      <c r="UK204" s="9"/>
      <c r="UL204" s="9"/>
      <c r="UM204" s="9"/>
      <c r="UN204" s="9"/>
      <c r="UO204" s="9"/>
      <c r="UP204" s="9"/>
      <c r="UQ204" s="9"/>
      <c r="UR204" s="9"/>
      <c r="US204" s="9"/>
      <c r="UT204" s="9"/>
      <c r="UU204" s="9"/>
      <c r="UV204" s="9"/>
      <c r="UW204" s="9"/>
      <c r="UX204" s="9"/>
      <c r="UY204" s="9"/>
      <c r="UZ204" s="9"/>
      <c r="VA204" s="9"/>
      <c r="VB204" s="9"/>
      <c r="VC204" s="9"/>
      <c r="VD204" s="9"/>
      <c r="VE204" s="9"/>
      <c r="VF204" s="9"/>
      <c r="VG204" s="9"/>
      <c r="VH204" s="9"/>
      <c r="VI204" s="9"/>
      <c r="VJ204" s="9"/>
      <c r="VK204" s="9"/>
      <c r="VL204" s="9"/>
      <c r="VM204" s="9"/>
      <c r="VN204" s="9"/>
      <c r="VO204" s="9"/>
      <c r="VP204" s="9"/>
      <c r="VQ204" s="9"/>
      <c r="VR204" s="9"/>
      <c r="VS204" s="9"/>
      <c r="VT204" s="9"/>
      <c r="VU204" s="9"/>
      <c r="VV204" s="9"/>
      <c r="VW204" s="9"/>
      <c r="VX204" s="9"/>
      <c r="VY204" s="9"/>
      <c r="VZ204" s="9"/>
      <c r="WA204" s="9"/>
      <c r="WB204" s="9"/>
      <c r="WC204" s="9"/>
      <c r="WD204" s="9"/>
      <c r="WE204" s="9"/>
      <c r="WF204" s="9"/>
      <c r="WG204" s="9"/>
      <c r="WH204" s="9"/>
      <c r="WI204" s="9"/>
      <c r="WJ204" s="9"/>
      <c r="WK204" s="9"/>
      <c r="WL204" s="9"/>
      <c r="WM204" s="9"/>
      <c r="WN204" s="9"/>
      <c r="WO204" s="9"/>
      <c r="WP204" s="9"/>
      <c r="WQ204" s="9"/>
      <c r="WR204" s="9"/>
      <c r="WS204" s="9"/>
      <c r="WT204" s="9"/>
      <c r="WU204" s="9"/>
      <c r="WV204" s="9"/>
      <c r="WW204" s="9"/>
      <c r="WX204" s="9"/>
      <c r="WY204" s="9"/>
      <c r="WZ204" s="9"/>
      <c r="XA204" s="9"/>
      <c r="XB204" s="9"/>
      <c r="XC204" s="9"/>
      <c r="XD204" s="9"/>
      <c r="XE204" s="9"/>
      <c r="XF204" s="9"/>
      <c r="XG204" s="9"/>
      <c r="XH204" s="9"/>
      <c r="XI204" s="9"/>
      <c r="XJ204" s="9"/>
      <c r="XK204" s="9"/>
      <c r="XL204" s="9"/>
      <c r="XM204" s="9"/>
      <c r="XN204" s="9"/>
      <c r="XO204" s="9"/>
      <c r="XP204" s="9"/>
      <c r="XQ204" s="9"/>
      <c r="XR204" s="9"/>
      <c r="XS204" s="9"/>
      <c r="XT204" s="9"/>
      <c r="XU204" s="9"/>
      <c r="XV204" s="9"/>
      <c r="XW204" s="9"/>
      <c r="XX204" s="9"/>
      <c r="XY204" s="9"/>
      <c r="XZ204" s="9"/>
      <c r="YA204" s="9"/>
      <c r="YB204" s="9"/>
      <c r="YC204" s="9"/>
      <c r="YD204" s="9"/>
      <c r="YE204" s="9"/>
      <c r="YF204" s="9"/>
      <c r="YG204" s="9"/>
      <c r="YH204" s="9"/>
      <c r="YI204" s="9"/>
      <c r="YJ204" s="9"/>
      <c r="YK204" s="9"/>
      <c r="YL204" s="9"/>
      <c r="YM204" s="9"/>
      <c r="YN204" s="9"/>
      <c r="YO204" s="9"/>
      <c r="YP204" s="9"/>
      <c r="YQ204" s="9"/>
      <c r="YR204" s="9"/>
      <c r="YS204" s="9"/>
      <c r="YT204" s="9"/>
      <c r="YU204" s="9"/>
      <c r="YV204" s="9"/>
      <c r="YW204" s="9"/>
      <c r="YX204" s="9"/>
      <c r="YY204" s="9"/>
      <c r="YZ204" s="9"/>
      <c r="ZA204" s="9"/>
      <c r="ZB204" s="9"/>
      <c r="ZC204" s="9"/>
      <c r="ZD204" s="9"/>
      <c r="ZE204" s="9"/>
      <c r="ZF204" s="9"/>
      <c r="ZG204" s="9"/>
      <c r="ZH204" s="9"/>
      <c r="ZI204" s="9"/>
      <c r="ZJ204" s="9"/>
      <c r="ZK204" s="9"/>
      <c r="ZL204" s="9"/>
      <c r="ZM204" s="9"/>
      <c r="ZN204" s="9"/>
      <c r="ZO204" s="9"/>
      <c r="ZP204" s="9"/>
      <c r="ZQ204" s="9"/>
      <c r="ZR204" s="9"/>
      <c r="ZS204" s="9"/>
      <c r="ZT204" s="9"/>
      <c r="ZU204" s="9"/>
      <c r="ZV204" s="9"/>
      <c r="ZW204" s="9"/>
      <c r="ZX204" s="9"/>
      <c r="ZY204" s="9"/>
      <c r="ZZ204" s="9"/>
      <c r="AAA204" s="9"/>
      <c r="AAB204" s="9"/>
      <c r="AAC204" s="9"/>
      <c r="AAD204" s="9"/>
      <c r="AAE204" s="9"/>
      <c r="AAF204" s="9"/>
      <c r="AAG204" s="9"/>
      <c r="AAH204" s="9"/>
      <c r="AAI204" s="9"/>
      <c r="AAJ204" s="9"/>
      <c r="AAK204" s="9"/>
      <c r="AAL204" s="9"/>
      <c r="AAM204" s="9"/>
      <c r="AAN204" s="9"/>
      <c r="AAO204" s="9"/>
      <c r="AAP204" s="9"/>
      <c r="AAQ204" s="9"/>
      <c r="AAR204" s="9"/>
      <c r="AAS204" s="9"/>
      <c r="AAT204" s="9"/>
      <c r="AAU204" s="9"/>
      <c r="AAV204" s="9"/>
      <c r="AAW204" s="9"/>
      <c r="AAX204" s="9"/>
      <c r="AAY204" s="9"/>
      <c r="AAZ204" s="9"/>
      <c r="ABA204" s="9"/>
      <c r="ABB204" s="9"/>
      <c r="ABC204" s="9"/>
      <c r="ABD204" s="9"/>
      <c r="ABE204" s="9"/>
      <c r="ABF204" s="9"/>
      <c r="ABG204" s="9"/>
      <c r="ABH204" s="9"/>
      <c r="ABI204" s="9"/>
      <c r="ABJ204" s="9"/>
      <c r="ABK204" s="9"/>
      <c r="ABL204" s="9"/>
      <c r="ABM204" s="9"/>
      <c r="ABN204" s="9"/>
      <c r="ABO204" s="9"/>
      <c r="ABP204" s="9"/>
      <c r="ABQ204" s="9"/>
      <c r="ABR204" s="9"/>
      <c r="ABS204" s="9"/>
      <c r="ABT204" s="9"/>
      <c r="ABU204" s="9"/>
      <c r="ABV204" s="9"/>
      <c r="ABW204" s="9"/>
      <c r="ABX204" s="9"/>
      <c r="ABY204" s="9"/>
      <c r="ABZ204" s="9"/>
      <c r="ACA204" s="9"/>
      <c r="ACB204" s="9"/>
      <c r="ACC204" s="9"/>
      <c r="ACD204" s="9"/>
      <c r="ACE204" s="9"/>
      <c r="ACF204" s="9"/>
      <c r="ACG204" s="9"/>
      <c r="ACH204" s="9"/>
      <c r="ACI204" s="9"/>
      <c r="ACJ204" s="9"/>
      <c r="ACK204" s="9"/>
      <c r="ACL204" s="9"/>
      <c r="ACM204" s="9"/>
      <c r="ACN204" s="9"/>
      <c r="ACO204" s="9"/>
      <c r="ACP204" s="9"/>
      <c r="ACQ204" s="9"/>
      <c r="ACR204" s="9"/>
      <c r="ACS204" s="9"/>
      <c r="ACT204" s="9"/>
      <c r="ACU204" s="9"/>
      <c r="ACV204" s="9"/>
      <c r="ACW204" s="9"/>
      <c r="ACX204" s="9"/>
      <c r="ACY204" s="9"/>
      <c r="ACZ204" s="9"/>
      <c r="ADA204" s="9"/>
      <c r="ADB204" s="9"/>
      <c r="ADC204" s="9"/>
      <c r="ADD204" s="9"/>
      <c r="ADE204" s="9"/>
      <c r="ADF204" s="9"/>
      <c r="ADG204" s="9"/>
      <c r="ADH204" s="9"/>
      <c r="ADI204" s="9"/>
      <c r="ADJ204" s="9"/>
      <c r="ADK204" s="9"/>
      <c r="ADL204" s="9"/>
      <c r="ADM204" s="9"/>
      <c r="ADN204" s="9"/>
      <c r="ADO204" s="9"/>
      <c r="ADP204" s="9"/>
      <c r="ADQ204" s="9"/>
      <c r="ADR204" s="9"/>
      <c r="ADS204" s="9"/>
      <c r="ADT204" s="9"/>
      <c r="ADU204" s="9"/>
      <c r="ADV204" s="9"/>
    </row>
    <row r="205" spans="1:802 16383:16383" s="10" customFormat="1">
      <c r="A205" s="9"/>
      <c r="B205" s="38" t="s">
        <v>39</v>
      </c>
      <c r="C205" s="39">
        <v>1443022</v>
      </c>
      <c r="D205" s="108">
        <v>1425643</v>
      </c>
      <c r="E205" s="109">
        <v>17379</v>
      </c>
      <c r="F205" s="39">
        <v>1447425</v>
      </c>
      <c r="G205" s="108">
        <v>1426369</v>
      </c>
      <c r="H205" s="109">
        <v>21056</v>
      </c>
      <c r="I205" s="39">
        <v>1449241</v>
      </c>
      <c r="J205" s="108">
        <v>1425000</v>
      </c>
      <c r="K205" s="109">
        <v>24241</v>
      </c>
      <c r="L205" s="39">
        <v>1474423</v>
      </c>
      <c r="M205" s="108">
        <v>1446235</v>
      </c>
      <c r="N205" s="109">
        <v>28188</v>
      </c>
      <c r="O205" s="39">
        <v>1756294</v>
      </c>
      <c r="P205" s="108">
        <v>1724970</v>
      </c>
      <c r="Q205" s="109">
        <v>31324</v>
      </c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9"/>
      <c r="IC205" s="9"/>
      <c r="ID205" s="9"/>
      <c r="IE205" s="9"/>
      <c r="IF205" s="9"/>
      <c r="IG205" s="9"/>
      <c r="IH205" s="9"/>
      <c r="II205" s="9"/>
      <c r="IJ205" s="9"/>
      <c r="IK205" s="9"/>
      <c r="IL205" s="9"/>
      <c r="IM205" s="9"/>
      <c r="IN205" s="9"/>
      <c r="IO205" s="9"/>
      <c r="IP205" s="9"/>
      <c r="IQ205" s="9"/>
      <c r="IR205" s="9"/>
      <c r="IS205" s="9"/>
      <c r="IT205" s="9"/>
      <c r="IU205" s="9"/>
      <c r="IV205" s="9"/>
      <c r="IW205" s="9"/>
      <c r="IX205" s="9"/>
      <c r="IY205" s="9"/>
      <c r="IZ205" s="9"/>
      <c r="JA205" s="9"/>
      <c r="JB205" s="9"/>
      <c r="JC205" s="9"/>
      <c r="JD205" s="9"/>
      <c r="JE205" s="9"/>
      <c r="JF205" s="9"/>
      <c r="JG205" s="9"/>
      <c r="JH205" s="9"/>
      <c r="JI205" s="9"/>
      <c r="JJ205" s="9"/>
      <c r="JK205" s="9"/>
      <c r="JL205" s="9"/>
      <c r="JM205" s="9"/>
      <c r="JN205" s="9"/>
      <c r="JO205" s="9"/>
      <c r="JP205" s="9"/>
      <c r="JQ205" s="9"/>
      <c r="JR205" s="9"/>
      <c r="JS205" s="9"/>
      <c r="JT205" s="9"/>
      <c r="JU205" s="9"/>
      <c r="JV205" s="9"/>
      <c r="JW205" s="9"/>
      <c r="JX205" s="9"/>
      <c r="JY205" s="9"/>
      <c r="JZ205" s="9"/>
      <c r="KA205" s="9"/>
      <c r="KB205" s="9"/>
      <c r="KC205" s="9"/>
      <c r="KD205" s="9"/>
      <c r="KE205" s="9"/>
      <c r="KF205" s="9"/>
      <c r="KG205" s="9"/>
      <c r="KH205" s="9"/>
      <c r="KI205" s="9"/>
      <c r="KJ205" s="9"/>
      <c r="KK205" s="9"/>
      <c r="KL205" s="9"/>
      <c r="KM205" s="9"/>
      <c r="KN205" s="9"/>
      <c r="KO205" s="9"/>
      <c r="KP205" s="9"/>
      <c r="KQ205" s="9"/>
      <c r="KR205" s="9"/>
      <c r="KS205" s="9"/>
      <c r="KT205" s="9"/>
      <c r="KU205" s="9"/>
      <c r="KV205" s="9"/>
      <c r="KW205" s="9"/>
      <c r="KX205" s="9"/>
      <c r="KY205" s="9"/>
      <c r="KZ205" s="9"/>
      <c r="LA205" s="9"/>
      <c r="LB205" s="9"/>
      <c r="LC205" s="9"/>
      <c r="LD205" s="9"/>
      <c r="LE205" s="9"/>
      <c r="LF205" s="9"/>
      <c r="LG205" s="9"/>
      <c r="LH205" s="9"/>
      <c r="LI205" s="9"/>
      <c r="LJ205" s="9"/>
      <c r="LK205" s="9"/>
      <c r="LL205" s="9"/>
      <c r="LM205" s="9"/>
      <c r="LN205" s="9"/>
      <c r="LO205" s="9"/>
      <c r="LP205" s="9"/>
      <c r="LQ205" s="9"/>
      <c r="LR205" s="9"/>
      <c r="LS205" s="9"/>
      <c r="LT205" s="9"/>
      <c r="LU205" s="9"/>
      <c r="LV205" s="9"/>
      <c r="LW205" s="9"/>
      <c r="LX205" s="9"/>
      <c r="LY205" s="9"/>
      <c r="LZ205" s="9"/>
      <c r="MA205" s="9"/>
      <c r="MB205" s="9"/>
      <c r="MC205" s="9"/>
      <c r="MD205" s="9"/>
      <c r="ME205" s="9"/>
      <c r="MF205" s="9"/>
      <c r="MG205" s="9"/>
      <c r="MH205" s="9"/>
      <c r="MI205" s="9"/>
      <c r="MJ205" s="9"/>
      <c r="MK205" s="9"/>
      <c r="ML205" s="9"/>
      <c r="MM205" s="9"/>
      <c r="MN205" s="9"/>
      <c r="MO205" s="9"/>
      <c r="MP205" s="9"/>
      <c r="MQ205" s="9"/>
      <c r="MR205" s="9"/>
      <c r="MS205" s="9"/>
      <c r="MT205" s="9"/>
      <c r="MU205" s="9"/>
      <c r="MV205" s="9"/>
      <c r="MW205" s="9"/>
      <c r="MX205" s="9"/>
      <c r="MY205" s="9"/>
      <c r="MZ205" s="9"/>
      <c r="NA205" s="9"/>
      <c r="NB205" s="9"/>
      <c r="NC205" s="9"/>
      <c r="ND205" s="9"/>
      <c r="NE205" s="9"/>
      <c r="NF205" s="9"/>
      <c r="NG205" s="9"/>
      <c r="NH205" s="9"/>
      <c r="NI205" s="9"/>
      <c r="NJ205" s="9"/>
      <c r="NK205" s="9"/>
      <c r="NL205" s="9"/>
      <c r="NM205" s="9"/>
      <c r="NN205" s="9"/>
      <c r="NO205" s="9"/>
      <c r="NP205" s="9"/>
      <c r="NQ205" s="9"/>
      <c r="NR205" s="9"/>
      <c r="NS205" s="9"/>
      <c r="NT205" s="9"/>
      <c r="NU205" s="9"/>
      <c r="NV205" s="9"/>
      <c r="NW205" s="9"/>
      <c r="NX205" s="9"/>
      <c r="NY205" s="9"/>
      <c r="NZ205" s="9"/>
      <c r="OA205" s="9"/>
      <c r="OB205" s="9"/>
      <c r="OC205" s="9"/>
      <c r="OD205" s="9"/>
      <c r="OE205" s="9"/>
      <c r="OF205" s="9"/>
      <c r="OG205" s="9"/>
      <c r="OH205" s="9"/>
      <c r="OI205" s="9"/>
      <c r="OJ205" s="9"/>
      <c r="OK205" s="9"/>
      <c r="OL205" s="9"/>
      <c r="OM205" s="9"/>
      <c r="ON205" s="9"/>
      <c r="OO205" s="9"/>
      <c r="OP205" s="9"/>
      <c r="OQ205" s="9"/>
      <c r="OR205" s="9"/>
      <c r="OS205" s="9"/>
      <c r="OT205" s="9"/>
      <c r="OU205" s="9"/>
      <c r="OV205" s="9"/>
      <c r="OW205" s="9"/>
      <c r="OX205" s="9"/>
      <c r="OY205" s="9"/>
      <c r="OZ205" s="9"/>
      <c r="PA205" s="9"/>
      <c r="PB205" s="9"/>
      <c r="PC205" s="9"/>
      <c r="PD205" s="9"/>
      <c r="PE205" s="9"/>
      <c r="PF205" s="9"/>
      <c r="PG205" s="9"/>
      <c r="PH205" s="9"/>
      <c r="PI205" s="9"/>
      <c r="PJ205" s="9"/>
      <c r="PK205" s="9"/>
      <c r="PL205" s="9"/>
      <c r="PM205" s="9"/>
      <c r="PN205" s="9"/>
      <c r="PO205" s="9"/>
      <c r="PP205" s="9"/>
      <c r="PQ205" s="9"/>
      <c r="PR205" s="9"/>
      <c r="PS205" s="9"/>
      <c r="PT205" s="9"/>
      <c r="PU205" s="9"/>
      <c r="PV205" s="9"/>
      <c r="PW205" s="9"/>
      <c r="PX205" s="9"/>
      <c r="PY205" s="9"/>
      <c r="PZ205" s="9"/>
      <c r="QA205" s="9"/>
      <c r="QB205" s="9"/>
      <c r="QC205" s="9"/>
      <c r="QD205" s="9"/>
      <c r="QE205" s="9"/>
      <c r="QF205" s="9"/>
      <c r="QG205" s="9"/>
      <c r="QH205" s="9"/>
      <c r="QI205" s="9"/>
      <c r="QJ205" s="9"/>
      <c r="QK205" s="9"/>
      <c r="QL205" s="9"/>
      <c r="QM205" s="9"/>
      <c r="QN205" s="9"/>
      <c r="QO205" s="9"/>
      <c r="QP205" s="9"/>
      <c r="QQ205" s="9"/>
      <c r="QR205" s="9"/>
      <c r="QS205" s="9"/>
      <c r="QT205" s="9"/>
      <c r="QU205" s="9"/>
      <c r="QV205" s="9"/>
      <c r="QW205" s="9"/>
      <c r="QX205" s="9"/>
      <c r="QY205" s="9"/>
      <c r="QZ205" s="9"/>
      <c r="RA205" s="9"/>
      <c r="RB205" s="9"/>
      <c r="RC205" s="9"/>
      <c r="RD205" s="9"/>
      <c r="RE205" s="9"/>
      <c r="RF205" s="9"/>
      <c r="RG205" s="9"/>
      <c r="RH205" s="9"/>
      <c r="RI205" s="9"/>
      <c r="RJ205" s="9"/>
      <c r="RK205" s="9"/>
      <c r="RL205" s="9"/>
      <c r="RM205" s="9"/>
      <c r="RN205" s="9"/>
      <c r="RO205" s="9"/>
      <c r="RP205" s="9"/>
      <c r="RQ205" s="9"/>
      <c r="RR205" s="9"/>
      <c r="RS205" s="9"/>
      <c r="RT205" s="9"/>
      <c r="RU205" s="9"/>
      <c r="RV205" s="9"/>
      <c r="RW205" s="9"/>
      <c r="RX205" s="9"/>
      <c r="RY205" s="9"/>
      <c r="RZ205" s="9"/>
      <c r="SA205" s="9"/>
      <c r="SB205" s="9"/>
      <c r="SC205" s="9"/>
      <c r="SD205" s="9"/>
      <c r="SE205" s="9"/>
      <c r="SF205" s="9"/>
      <c r="SG205" s="9"/>
      <c r="SH205" s="9"/>
      <c r="SI205" s="9"/>
      <c r="SJ205" s="9"/>
      <c r="SK205" s="9"/>
      <c r="SL205" s="9"/>
      <c r="SM205" s="9"/>
      <c r="SN205" s="9"/>
      <c r="SO205" s="9"/>
      <c r="SP205" s="9"/>
      <c r="SQ205" s="9"/>
      <c r="SR205" s="9"/>
      <c r="SS205" s="9"/>
      <c r="ST205" s="9"/>
      <c r="SU205" s="9"/>
      <c r="SV205" s="9"/>
      <c r="SW205" s="9"/>
      <c r="SX205" s="9"/>
      <c r="SY205" s="9"/>
      <c r="SZ205" s="9"/>
      <c r="TA205" s="9"/>
      <c r="TB205" s="9"/>
      <c r="TC205" s="9"/>
      <c r="TD205" s="9"/>
      <c r="TE205" s="9"/>
      <c r="TF205" s="9"/>
      <c r="TG205" s="9"/>
      <c r="TH205" s="9"/>
      <c r="TI205" s="9"/>
      <c r="TJ205" s="9"/>
      <c r="TK205" s="9"/>
      <c r="TL205" s="9"/>
      <c r="TM205" s="9"/>
      <c r="TN205" s="9"/>
      <c r="TO205" s="9"/>
      <c r="TP205" s="9"/>
      <c r="TQ205" s="9"/>
      <c r="TR205" s="9"/>
      <c r="TS205" s="9"/>
      <c r="TT205" s="9"/>
      <c r="TU205" s="9"/>
      <c r="TV205" s="9"/>
      <c r="TW205" s="9"/>
      <c r="TX205" s="9"/>
      <c r="TY205" s="9"/>
      <c r="TZ205" s="9"/>
      <c r="UA205" s="9"/>
      <c r="UB205" s="9"/>
      <c r="UC205" s="9"/>
      <c r="UD205" s="9"/>
      <c r="UE205" s="9"/>
      <c r="UF205" s="9"/>
      <c r="UG205" s="9"/>
      <c r="UH205" s="9"/>
      <c r="UI205" s="9"/>
      <c r="UJ205" s="9"/>
      <c r="UK205" s="9"/>
      <c r="UL205" s="9"/>
      <c r="UM205" s="9"/>
      <c r="UN205" s="9"/>
      <c r="UO205" s="9"/>
      <c r="UP205" s="9"/>
      <c r="UQ205" s="9"/>
      <c r="UR205" s="9"/>
      <c r="US205" s="9"/>
      <c r="UT205" s="9"/>
      <c r="UU205" s="9"/>
      <c r="UV205" s="9"/>
      <c r="UW205" s="9"/>
      <c r="UX205" s="9"/>
      <c r="UY205" s="9"/>
      <c r="UZ205" s="9"/>
      <c r="VA205" s="9"/>
      <c r="VB205" s="9"/>
      <c r="VC205" s="9"/>
      <c r="VD205" s="9"/>
      <c r="VE205" s="9"/>
      <c r="VF205" s="9"/>
      <c r="VG205" s="9"/>
      <c r="VH205" s="9"/>
      <c r="VI205" s="9"/>
      <c r="VJ205" s="9"/>
      <c r="VK205" s="9"/>
      <c r="VL205" s="9"/>
      <c r="VM205" s="9"/>
      <c r="VN205" s="9"/>
      <c r="VO205" s="9"/>
      <c r="VP205" s="9"/>
      <c r="VQ205" s="9"/>
      <c r="VR205" s="9"/>
      <c r="VS205" s="9"/>
      <c r="VT205" s="9"/>
      <c r="VU205" s="9"/>
      <c r="VV205" s="9"/>
      <c r="VW205" s="9"/>
      <c r="VX205" s="9"/>
      <c r="VY205" s="9"/>
      <c r="VZ205" s="9"/>
      <c r="WA205" s="9"/>
      <c r="WB205" s="9"/>
      <c r="WC205" s="9"/>
      <c r="WD205" s="9"/>
      <c r="WE205" s="9"/>
      <c r="WF205" s="9"/>
      <c r="WG205" s="9"/>
      <c r="WH205" s="9"/>
      <c r="WI205" s="9"/>
      <c r="WJ205" s="9"/>
      <c r="WK205" s="9"/>
      <c r="WL205" s="9"/>
      <c r="WM205" s="9"/>
      <c r="WN205" s="9"/>
      <c r="WO205" s="9"/>
      <c r="WP205" s="9"/>
      <c r="WQ205" s="9"/>
      <c r="WR205" s="9"/>
      <c r="WS205" s="9"/>
      <c r="WT205" s="9"/>
      <c r="WU205" s="9"/>
      <c r="WV205" s="9"/>
      <c r="WW205" s="9"/>
      <c r="WX205" s="9"/>
      <c r="WY205" s="9"/>
      <c r="WZ205" s="9"/>
      <c r="XA205" s="9"/>
      <c r="XB205" s="9"/>
      <c r="XC205" s="9"/>
      <c r="XD205" s="9"/>
      <c r="XE205" s="9"/>
      <c r="XF205" s="9"/>
      <c r="XG205" s="9"/>
      <c r="XH205" s="9"/>
      <c r="XI205" s="9"/>
      <c r="XJ205" s="9"/>
      <c r="XK205" s="9"/>
      <c r="XL205" s="9"/>
      <c r="XM205" s="9"/>
      <c r="XN205" s="9"/>
      <c r="XO205" s="9"/>
      <c r="XP205" s="9"/>
      <c r="XQ205" s="9"/>
      <c r="XR205" s="9"/>
      <c r="XS205" s="9"/>
      <c r="XT205" s="9"/>
      <c r="XU205" s="9"/>
      <c r="XV205" s="9"/>
      <c r="XW205" s="9"/>
      <c r="XX205" s="9"/>
      <c r="XY205" s="9"/>
      <c r="XZ205" s="9"/>
      <c r="YA205" s="9"/>
      <c r="YB205" s="9"/>
      <c r="YC205" s="9"/>
      <c r="YD205" s="9"/>
      <c r="YE205" s="9"/>
      <c r="YF205" s="9"/>
      <c r="YG205" s="9"/>
      <c r="YH205" s="9"/>
      <c r="YI205" s="9"/>
      <c r="YJ205" s="9"/>
      <c r="YK205" s="9"/>
      <c r="YL205" s="9"/>
      <c r="YM205" s="9"/>
      <c r="YN205" s="9"/>
      <c r="YO205" s="9"/>
      <c r="YP205" s="9"/>
      <c r="YQ205" s="9"/>
      <c r="YR205" s="9"/>
      <c r="YS205" s="9"/>
      <c r="YT205" s="9"/>
      <c r="YU205" s="9"/>
      <c r="YV205" s="9"/>
      <c r="YW205" s="9"/>
      <c r="YX205" s="9"/>
      <c r="YY205" s="9"/>
      <c r="YZ205" s="9"/>
      <c r="ZA205" s="9"/>
      <c r="ZB205" s="9"/>
      <c r="ZC205" s="9"/>
      <c r="ZD205" s="9"/>
      <c r="ZE205" s="9"/>
      <c r="ZF205" s="9"/>
      <c r="ZG205" s="9"/>
      <c r="ZH205" s="9"/>
      <c r="ZI205" s="9"/>
      <c r="ZJ205" s="9"/>
      <c r="ZK205" s="9"/>
      <c r="ZL205" s="9"/>
      <c r="ZM205" s="9"/>
      <c r="ZN205" s="9"/>
      <c r="ZO205" s="9"/>
      <c r="ZP205" s="9"/>
      <c r="ZQ205" s="9"/>
      <c r="ZR205" s="9"/>
      <c r="ZS205" s="9"/>
      <c r="ZT205" s="9"/>
      <c r="ZU205" s="9"/>
      <c r="ZV205" s="9"/>
      <c r="ZW205" s="9"/>
      <c r="ZX205" s="9"/>
      <c r="ZY205" s="9"/>
      <c r="ZZ205" s="9"/>
      <c r="AAA205" s="9"/>
      <c r="AAB205" s="9"/>
      <c r="AAC205" s="9"/>
      <c r="AAD205" s="9"/>
      <c r="AAE205" s="9"/>
      <c r="AAF205" s="9"/>
      <c r="AAG205" s="9"/>
      <c r="AAH205" s="9"/>
      <c r="AAI205" s="9"/>
      <c r="AAJ205" s="9"/>
      <c r="AAK205" s="9"/>
      <c r="AAL205" s="9"/>
      <c r="AAM205" s="9"/>
      <c r="AAN205" s="9"/>
      <c r="AAO205" s="9"/>
      <c r="AAP205" s="9"/>
      <c r="AAQ205" s="9"/>
      <c r="AAR205" s="9"/>
      <c r="AAS205" s="9"/>
      <c r="AAT205" s="9"/>
      <c r="AAU205" s="9"/>
      <c r="AAV205" s="9"/>
      <c r="AAW205" s="9"/>
      <c r="AAX205" s="9"/>
      <c r="AAY205" s="9"/>
      <c r="AAZ205" s="9"/>
      <c r="ABA205" s="9"/>
      <c r="ABB205" s="9"/>
      <c r="ABC205" s="9"/>
      <c r="ABD205" s="9"/>
      <c r="ABE205" s="9"/>
      <c r="ABF205" s="9"/>
      <c r="ABG205" s="9"/>
      <c r="ABH205" s="9"/>
      <c r="ABI205" s="9"/>
      <c r="ABJ205" s="9"/>
      <c r="ABK205" s="9"/>
      <c r="ABL205" s="9"/>
      <c r="ABM205" s="9"/>
      <c r="ABN205" s="9"/>
      <c r="ABO205" s="9"/>
      <c r="ABP205" s="9"/>
      <c r="ABQ205" s="9"/>
      <c r="ABR205" s="9"/>
      <c r="ABS205" s="9"/>
      <c r="ABT205" s="9"/>
      <c r="ABU205" s="9"/>
      <c r="ABV205" s="9"/>
      <c r="ABW205" s="9"/>
      <c r="ABX205" s="9"/>
      <c r="ABY205" s="9"/>
      <c r="ABZ205" s="9"/>
      <c r="ACA205" s="9"/>
      <c r="ACB205" s="9"/>
      <c r="ACC205" s="9"/>
      <c r="ACD205" s="9"/>
      <c r="ACE205" s="9"/>
      <c r="ACF205" s="9"/>
      <c r="ACG205" s="9"/>
      <c r="ACH205" s="9"/>
      <c r="ACI205" s="9"/>
      <c r="ACJ205" s="9"/>
      <c r="ACK205" s="9"/>
      <c r="ACL205" s="9"/>
      <c r="ACM205" s="9"/>
      <c r="ACN205" s="9"/>
      <c r="ACO205" s="9"/>
      <c r="ACP205" s="9"/>
      <c r="ACQ205" s="9"/>
      <c r="ACR205" s="9"/>
      <c r="ACS205" s="9"/>
      <c r="ACT205" s="9"/>
      <c r="ACU205" s="9"/>
      <c r="ACV205" s="9"/>
      <c r="ACW205" s="9"/>
      <c r="ACX205" s="9"/>
      <c r="ACY205" s="9"/>
      <c r="ACZ205" s="9"/>
      <c r="ADA205" s="9"/>
      <c r="ADB205" s="9"/>
      <c r="ADC205" s="9"/>
      <c r="ADD205" s="9"/>
      <c r="ADE205" s="9"/>
      <c r="ADF205" s="9"/>
      <c r="ADG205" s="9"/>
      <c r="ADH205" s="9"/>
      <c r="ADI205" s="9"/>
      <c r="ADJ205" s="9"/>
      <c r="ADK205" s="9"/>
      <c r="ADL205" s="9"/>
      <c r="ADM205" s="9"/>
      <c r="ADN205" s="9"/>
      <c r="ADO205" s="9"/>
      <c r="ADP205" s="9"/>
      <c r="ADQ205" s="9"/>
      <c r="ADR205" s="9"/>
      <c r="ADS205" s="9"/>
      <c r="ADT205" s="9"/>
      <c r="ADU205" s="9"/>
      <c r="ADV205" s="9"/>
    </row>
    <row r="206" spans="1:802 16383:16383" s="10" customFormat="1">
      <c r="A206" s="9"/>
      <c r="B206" s="38" t="s">
        <v>40</v>
      </c>
      <c r="C206" s="39">
        <v>375654</v>
      </c>
      <c r="D206" s="108">
        <v>365772</v>
      </c>
      <c r="E206" s="109">
        <v>9882</v>
      </c>
      <c r="F206" s="39">
        <v>374572</v>
      </c>
      <c r="G206" s="108">
        <v>365054</v>
      </c>
      <c r="H206" s="109">
        <v>9518</v>
      </c>
      <c r="I206" s="39">
        <v>372242</v>
      </c>
      <c r="J206" s="108">
        <v>363112</v>
      </c>
      <c r="K206" s="109">
        <v>9130</v>
      </c>
      <c r="L206" s="39">
        <v>372971</v>
      </c>
      <c r="M206" s="108">
        <v>363278</v>
      </c>
      <c r="N206" s="109">
        <v>9693</v>
      </c>
      <c r="O206" s="39">
        <v>357839</v>
      </c>
      <c r="P206" s="108">
        <v>348746</v>
      </c>
      <c r="Q206" s="109">
        <v>9093</v>
      </c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  <c r="IG206" s="9"/>
      <c r="IH206" s="9"/>
      <c r="II206" s="9"/>
      <c r="IJ206" s="9"/>
      <c r="IK206" s="9"/>
      <c r="IL206" s="9"/>
      <c r="IM206" s="9"/>
      <c r="IN206" s="9"/>
      <c r="IO206" s="9"/>
      <c r="IP206" s="9"/>
      <c r="IQ206" s="9"/>
      <c r="IR206" s="9"/>
      <c r="IS206" s="9"/>
      <c r="IT206" s="9"/>
      <c r="IU206" s="9"/>
      <c r="IV206" s="9"/>
      <c r="IW206" s="9"/>
      <c r="IX206" s="9"/>
      <c r="IY206" s="9"/>
      <c r="IZ206" s="9"/>
      <c r="JA206" s="9"/>
      <c r="JB206" s="9"/>
      <c r="JC206" s="9"/>
      <c r="JD206" s="9"/>
      <c r="JE206" s="9"/>
      <c r="JF206" s="9"/>
      <c r="JG206" s="9"/>
      <c r="JH206" s="9"/>
      <c r="JI206" s="9"/>
      <c r="JJ206" s="9"/>
      <c r="JK206" s="9"/>
      <c r="JL206" s="9"/>
      <c r="JM206" s="9"/>
      <c r="JN206" s="9"/>
      <c r="JO206" s="9"/>
      <c r="JP206" s="9"/>
      <c r="JQ206" s="9"/>
      <c r="JR206" s="9"/>
      <c r="JS206" s="9"/>
      <c r="JT206" s="9"/>
      <c r="JU206" s="9"/>
      <c r="JV206" s="9"/>
      <c r="JW206" s="9"/>
      <c r="JX206" s="9"/>
      <c r="JY206" s="9"/>
      <c r="JZ206" s="9"/>
      <c r="KA206" s="9"/>
      <c r="KB206" s="9"/>
      <c r="KC206" s="9"/>
      <c r="KD206" s="9"/>
      <c r="KE206" s="9"/>
      <c r="KF206" s="9"/>
      <c r="KG206" s="9"/>
      <c r="KH206" s="9"/>
      <c r="KI206" s="9"/>
      <c r="KJ206" s="9"/>
      <c r="KK206" s="9"/>
      <c r="KL206" s="9"/>
      <c r="KM206" s="9"/>
      <c r="KN206" s="9"/>
      <c r="KO206" s="9"/>
      <c r="KP206" s="9"/>
      <c r="KQ206" s="9"/>
      <c r="KR206" s="9"/>
      <c r="KS206" s="9"/>
      <c r="KT206" s="9"/>
      <c r="KU206" s="9"/>
      <c r="KV206" s="9"/>
      <c r="KW206" s="9"/>
      <c r="KX206" s="9"/>
      <c r="KY206" s="9"/>
      <c r="KZ206" s="9"/>
      <c r="LA206" s="9"/>
      <c r="LB206" s="9"/>
      <c r="LC206" s="9"/>
      <c r="LD206" s="9"/>
      <c r="LE206" s="9"/>
      <c r="LF206" s="9"/>
      <c r="LG206" s="9"/>
      <c r="LH206" s="9"/>
      <c r="LI206" s="9"/>
      <c r="LJ206" s="9"/>
      <c r="LK206" s="9"/>
      <c r="LL206" s="9"/>
      <c r="LM206" s="9"/>
      <c r="LN206" s="9"/>
      <c r="LO206" s="9"/>
      <c r="LP206" s="9"/>
      <c r="LQ206" s="9"/>
      <c r="LR206" s="9"/>
      <c r="LS206" s="9"/>
      <c r="LT206" s="9"/>
      <c r="LU206" s="9"/>
      <c r="LV206" s="9"/>
      <c r="LW206" s="9"/>
      <c r="LX206" s="9"/>
      <c r="LY206" s="9"/>
      <c r="LZ206" s="9"/>
      <c r="MA206" s="9"/>
      <c r="MB206" s="9"/>
      <c r="MC206" s="9"/>
      <c r="MD206" s="9"/>
      <c r="ME206" s="9"/>
      <c r="MF206" s="9"/>
      <c r="MG206" s="9"/>
      <c r="MH206" s="9"/>
      <c r="MI206" s="9"/>
      <c r="MJ206" s="9"/>
      <c r="MK206" s="9"/>
      <c r="ML206" s="9"/>
      <c r="MM206" s="9"/>
      <c r="MN206" s="9"/>
      <c r="MO206" s="9"/>
      <c r="MP206" s="9"/>
      <c r="MQ206" s="9"/>
      <c r="MR206" s="9"/>
      <c r="MS206" s="9"/>
      <c r="MT206" s="9"/>
      <c r="MU206" s="9"/>
      <c r="MV206" s="9"/>
      <c r="MW206" s="9"/>
      <c r="MX206" s="9"/>
      <c r="MY206" s="9"/>
      <c r="MZ206" s="9"/>
      <c r="NA206" s="9"/>
      <c r="NB206" s="9"/>
      <c r="NC206" s="9"/>
      <c r="ND206" s="9"/>
      <c r="NE206" s="9"/>
      <c r="NF206" s="9"/>
      <c r="NG206" s="9"/>
      <c r="NH206" s="9"/>
      <c r="NI206" s="9"/>
      <c r="NJ206" s="9"/>
      <c r="NK206" s="9"/>
      <c r="NL206" s="9"/>
      <c r="NM206" s="9"/>
      <c r="NN206" s="9"/>
      <c r="NO206" s="9"/>
      <c r="NP206" s="9"/>
      <c r="NQ206" s="9"/>
      <c r="NR206" s="9"/>
      <c r="NS206" s="9"/>
      <c r="NT206" s="9"/>
      <c r="NU206" s="9"/>
      <c r="NV206" s="9"/>
      <c r="NW206" s="9"/>
      <c r="NX206" s="9"/>
      <c r="NY206" s="9"/>
      <c r="NZ206" s="9"/>
      <c r="OA206" s="9"/>
      <c r="OB206" s="9"/>
      <c r="OC206" s="9"/>
      <c r="OD206" s="9"/>
      <c r="OE206" s="9"/>
      <c r="OF206" s="9"/>
      <c r="OG206" s="9"/>
      <c r="OH206" s="9"/>
      <c r="OI206" s="9"/>
      <c r="OJ206" s="9"/>
      <c r="OK206" s="9"/>
      <c r="OL206" s="9"/>
      <c r="OM206" s="9"/>
      <c r="ON206" s="9"/>
      <c r="OO206" s="9"/>
      <c r="OP206" s="9"/>
      <c r="OQ206" s="9"/>
      <c r="OR206" s="9"/>
      <c r="OS206" s="9"/>
      <c r="OT206" s="9"/>
      <c r="OU206" s="9"/>
      <c r="OV206" s="9"/>
      <c r="OW206" s="9"/>
      <c r="OX206" s="9"/>
      <c r="OY206" s="9"/>
      <c r="OZ206" s="9"/>
      <c r="PA206" s="9"/>
      <c r="PB206" s="9"/>
      <c r="PC206" s="9"/>
      <c r="PD206" s="9"/>
      <c r="PE206" s="9"/>
      <c r="PF206" s="9"/>
      <c r="PG206" s="9"/>
      <c r="PH206" s="9"/>
      <c r="PI206" s="9"/>
      <c r="PJ206" s="9"/>
      <c r="PK206" s="9"/>
      <c r="PL206" s="9"/>
      <c r="PM206" s="9"/>
      <c r="PN206" s="9"/>
      <c r="PO206" s="9"/>
      <c r="PP206" s="9"/>
      <c r="PQ206" s="9"/>
      <c r="PR206" s="9"/>
      <c r="PS206" s="9"/>
      <c r="PT206" s="9"/>
      <c r="PU206" s="9"/>
      <c r="PV206" s="9"/>
      <c r="PW206" s="9"/>
      <c r="PX206" s="9"/>
      <c r="PY206" s="9"/>
      <c r="PZ206" s="9"/>
      <c r="QA206" s="9"/>
      <c r="QB206" s="9"/>
      <c r="QC206" s="9"/>
      <c r="QD206" s="9"/>
      <c r="QE206" s="9"/>
      <c r="QF206" s="9"/>
      <c r="QG206" s="9"/>
      <c r="QH206" s="9"/>
      <c r="QI206" s="9"/>
      <c r="QJ206" s="9"/>
      <c r="QK206" s="9"/>
      <c r="QL206" s="9"/>
      <c r="QM206" s="9"/>
      <c r="QN206" s="9"/>
      <c r="QO206" s="9"/>
      <c r="QP206" s="9"/>
      <c r="QQ206" s="9"/>
      <c r="QR206" s="9"/>
      <c r="QS206" s="9"/>
      <c r="QT206" s="9"/>
      <c r="QU206" s="9"/>
      <c r="QV206" s="9"/>
      <c r="QW206" s="9"/>
      <c r="QX206" s="9"/>
      <c r="QY206" s="9"/>
      <c r="QZ206" s="9"/>
      <c r="RA206" s="9"/>
      <c r="RB206" s="9"/>
      <c r="RC206" s="9"/>
      <c r="RD206" s="9"/>
      <c r="RE206" s="9"/>
      <c r="RF206" s="9"/>
      <c r="RG206" s="9"/>
      <c r="RH206" s="9"/>
      <c r="RI206" s="9"/>
      <c r="RJ206" s="9"/>
      <c r="RK206" s="9"/>
      <c r="RL206" s="9"/>
      <c r="RM206" s="9"/>
      <c r="RN206" s="9"/>
      <c r="RO206" s="9"/>
      <c r="RP206" s="9"/>
      <c r="RQ206" s="9"/>
      <c r="RR206" s="9"/>
      <c r="RS206" s="9"/>
      <c r="RT206" s="9"/>
      <c r="RU206" s="9"/>
      <c r="RV206" s="9"/>
      <c r="RW206" s="9"/>
      <c r="RX206" s="9"/>
      <c r="RY206" s="9"/>
      <c r="RZ206" s="9"/>
      <c r="SA206" s="9"/>
      <c r="SB206" s="9"/>
      <c r="SC206" s="9"/>
      <c r="SD206" s="9"/>
      <c r="SE206" s="9"/>
      <c r="SF206" s="9"/>
      <c r="SG206" s="9"/>
      <c r="SH206" s="9"/>
      <c r="SI206" s="9"/>
      <c r="SJ206" s="9"/>
      <c r="SK206" s="9"/>
      <c r="SL206" s="9"/>
      <c r="SM206" s="9"/>
      <c r="SN206" s="9"/>
      <c r="SO206" s="9"/>
      <c r="SP206" s="9"/>
      <c r="SQ206" s="9"/>
      <c r="SR206" s="9"/>
      <c r="SS206" s="9"/>
      <c r="ST206" s="9"/>
      <c r="SU206" s="9"/>
      <c r="SV206" s="9"/>
      <c r="SW206" s="9"/>
      <c r="SX206" s="9"/>
      <c r="SY206" s="9"/>
      <c r="SZ206" s="9"/>
      <c r="TA206" s="9"/>
      <c r="TB206" s="9"/>
      <c r="TC206" s="9"/>
      <c r="TD206" s="9"/>
      <c r="TE206" s="9"/>
      <c r="TF206" s="9"/>
      <c r="TG206" s="9"/>
      <c r="TH206" s="9"/>
      <c r="TI206" s="9"/>
      <c r="TJ206" s="9"/>
      <c r="TK206" s="9"/>
      <c r="TL206" s="9"/>
      <c r="TM206" s="9"/>
      <c r="TN206" s="9"/>
      <c r="TO206" s="9"/>
      <c r="TP206" s="9"/>
      <c r="TQ206" s="9"/>
      <c r="TR206" s="9"/>
      <c r="TS206" s="9"/>
      <c r="TT206" s="9"/>
      <c r="TU206" s="9"/>
      <c r="TV206" s="9"/>
      <c r="TW206" s="9"/>
      <c r="TX206" s="9"/>
      <c r="TY206" s="9"/>
      <c r="TZ206" s="9"/>
      <c r="UA206" s="9"/>
      <c r="UB206" s="9"/>
      <c r="UC206" s="9"/>
      <c r="UD206" s="9"/>
      <c r="UE206" s="9"/>
      <c r="UF206" s="9"/>
      <c r="UG206" s="9"/>
      <c r="UH206" s="9"/>
      <c r="UI206" s="9"/>
      <c r="UJ206" s="9"/>
      <c r="UK206" s="9"/>
      <c r="UL206" s="9"/>
      <c r="UM206" s="9"/>
      <c r="UN206" s="9"/>
      <c r="UO206" s="9"/>
      <c r="UP206" s="9"/>
      <c r="UQ206" s="9"/>
      <c r="UR206" s="9"/>
      <c r="US206" s="9"/>
      <c r="UT206" s="9"/>
      <c r="UU206" s="9"/>
      <c r="UV206" s="9"/>
      <c r="UW206" s="9"/>
      <c r="UX206" s="9"/>
      <c r="UY206" s="9"/>
      <c r="UZ206" s="9"/>
      <c r="VA206" s="9"/>
      <c r="VB206" s="9"/>
      <c r="VC206" s="9"/>
      <c r="VD206" s="9"/>
      <c r="VE206" s="9"/>
      <c r="VF206" s="9"/>
      <c r="VG206" s="9"/>
      <c r="VH206" s="9"/>
      <c r="VI206" s="9"/>
      <c r="VJ206" s="9"/>
      <c r="VK206" s="9"/>
      <c r="VL206" s="9"/>
      <c r="VM206" s="9"/>
      <c r="VN206" s="9"/>
      <c r="VO206" s="9"/>
      <c r="VP206" s="9"/>
      <c r="VQ206" s="9"/>
      <c r="VR206" s="9"/>
      <c r="VS206" s="9"/>
      <c r="VT206" s="9"/>
      <c r="VU206" s="9"/>
      <c r="VV206" s="9"/>
      <c r="VW206" s="9"/>
      <c r="VX206" s="9"/>
      <c r="VY206" s="9"/>
      <c r="VZ206" s="9"/>
      <c r="WA206" s="9"/>
      <c r="WB206" s="9"/>
      <c r="WC206" s="9"/>
      <c r="WD206" s="9"/>
      <c r="WE206" s="9"/>
      <c r="WF206" s="9"/>
      <c r="WG206" s="9"/>
      <c r="WH206" s="9"/>
      <c r="WI206" s="9"/>
      <c r="WJ206" s="9"/>
      <c r="WK206" s="9"/>
      <c r="WL206" s="9"/>
      <c r="WM206" s="9"/>
      <c r="WN206" s="9"/>
      <c r="WO206" s="9"/>
      <c r="WP206" s="9"/>
      <c r="WQ206" s="9"/>
      <c r="WR206" s="9"/>
      <c r="WS206" s="9"/>
      <c r="WT206" s="9"/>
      <c r="WU206" s="9"/>
      <c r="WV206" s="9"/>
      <c r="WW206" s="9"/>
      <c r="WX206" s="9"/>
      <c r="WY206" s="9"/>
      <c r="WZ206" s="9"/>
      <c r="XA206" s="9"/>
      <c r="XB206" s="9"/>
      <c r="XC206" s="9"/>
      <c r="XD206" s="9"/>
      <c r="XE206" s="9"/>
      <c r="XF206" s="9"/>
      <c r="XG206" s="9"/>
      <c r="XH206" s="9"/>
      <c r="XI206" s="9"/>
      <c r="XJ206" s="9"/>
      <c r="XK206" s="9"/>
      <c r="XL206" s="9"/>
      <c r="XM206" s="9"/>
      <c r="XN206" s="9"/>
      <c r="XO206" s="9"/>
      <c r="XP206" s="9"/>
      <c r="XQ206" s="9"/>
      <c r="XR206" s="9"/>
      <c r="XS206" s="9"/>
      <c r="XT206" s="9"/>
      <c r="XU206" s="9"/>
      <c r="XV206" s="9"/>
      <c r="XW206" s="9"/>
      <c r="XX206" s="9"/>
      <c r="XY206" s="9"/>
      <c r="XZ206" s="9"/>
      <c r="YA206" s="9"/>
      <c r="YB206" s="9"/>
      <c r="YC206" s="9"/>
      <c r="YD206" s="9"/>
      <c r="YE206" s="9"/>
      <c r="YF206" s="9"/>
      <c r="YG206" s="9"/>
      <c r="YH206" s="9"/>
      <c r="YI206" s="9"/>
      <c r="YJ206" s="9"/>
      <c r="YK206" s="9"/>
      <c r="YL206" s="9"/>
      <c r="YM206" s="9"/>
      <c r="YN206" s="9"/>
      <c r="YO206" s="9"/>
      <c r="YP206" s="9"/>
      <c r="YQ206" s="9"/>
      <c r="YR206" s="9"/>
      <c r="YS206" s="9"/>
      <c r="YT206" s="9"/>
      <c r="YU206" s="9"/>
      <c r="YV206" s="9"/>
      <c r="YW206" s="9"/>
      <c r="YX206" s="9"/>
      <c r="YY206" s="9"/>
      <c r="YZ206" s="9"/>
      <c r="ZA206" s="9"/>
      <c r="ZB206" s="9"/>
      <c r="ZC206" s="9"/>
      <c r="ZD206" s="9"/>
      <c r="ZE206" s="9"/>
      <c r="ZF206" s="9"/>
      <c r="ZG206" s="9"/>
      <c r="ZH206" s="9"/>
      <c r="ZI206" s="9"/>
      <c r="ZJ206" s="9"/>
      <c r="ZK206" s="9"/>
      <c r="ZL206" s="9"/>
      <c r="ZM206" s="9"/>
      <c r="ZN206" s="9"/>
      <c r="ZO206" s="9"/>
      <c r="ZP206" s="9"/>
      <c r="ZQ206" s="9"/>
      <c r="ZR206" s="9"/>
      <c r="ZS206" s="9"/>
      <c r="ZT206" s="9"/>
      <c r="ZU206" s="9"/>
      <c r="ZV206" s="9"/>
      <c r="ZW206" s="9"/>
      <c r="ZX206" s="9"/>
      <c r="ZY206" s="9"/>
      <c r="ZZ206" s="9"/>
      <c r="AAA206" s="9"/>
      <c r="AAB206" s="9"/>
      <c r="AAC206" s="9"/>
      <c r="AAD206" s="9"/>
      <c r="AAE206" s="9"/>
      <c r="AAF206" s="9"/>
      <c r="AAG206" s="9"/>
      <c r="AAH206" s="9"/>
      <c r="AAI206" s="9"/>
      <c r="AAJ206" s="9"/>
      <c r="AAK206" s="9"/>
      <c r="AAL206" s="9"/>
      <c r="AAM206" s="9"/>
      <c r="AAN206" s="9"/>
      <c r="AAO206" s="9"/>
      <c r="AAP206" s="9"/>
      <c r="AAQ206" s="9"/>
      <c r="AAR206" s="9"/>
      <c r="AAS206" s="9"/>
      <c r="AAT206" s="9"/>
      <c r="AAU206" s="9"/>
      <c r="AAV206" s="9"/>
      <c r="AAW206" s="9"/>
      <c r="AAX206" s="9"/>
      <c r="AAY206" s="9"/>
      <c r="AAZ206" s="9"/>
      <c r="ABA206" s="9"/>
      <c r="ABB206" s="9"/>
      <c r="ABC206" s="9"/>
      <c r="ABD206" s="9"/>
      <c r="ABE206" s="9"/>
      <c r="ABF206" s="9"/>
      <c r="ABG206" s="9"/>
      <c r="ABH206" s="9"/>
      <c r="ABI206" s="9"/>
      <c r="ABJ206" s="9"/>
      <c r="ABK206" s="9"/>
      <c r="ABL206" s="9"/>
      <c r="ABM206" s="9"/>
      <c r="ABN206" s="9"/>
      <c r="ABO206" s="9"/>
      <c r="ABP206" s="9"/>
      <c r="ABQ206" s="9"/>
      <c r="ABR206" s="9"/>
      <c r="ABS206" s="9"/>
      <c r="ABT206" s="9"/>
      <c r="ABU206" s="9"/>
      <c r="ABV206" s="9"/>
      <c r="ABW206" s="9"/>
      <c r="ABX206" s="9"/>
      <c r="ABY206" s="9"/>
      <c r="ABZ206" s="9"/>
      <c r="ACA206" s="9"/>
      <c r="ACB206" s="9"/>
      <c r="ACC206" s="9"/>
      <c r="ACD206" s="9"/>
      <c r="ACE206" s="9"/>
      <c r="ACF206" s="9"/>
      <c r="ACG206" s="9"/>
      <c r="ACH206" s="9"/>
      <c r="ACI206" s="9"/>
      <c r="ACJ206" s="9"/>
      <c r="ACK206" s="9"/>
      <c r="ACL206" s="9"/>
      <c r="ACM206" s="9"/>
      <c r="ACN206" s="9"/>
      <c r="ACO206" s="9"/>
      <c r="ACP206" s="9"/>
      <c r="ACQ206" s="9"/>
      <c r="ACR206" s="9"/>
      <c r="ACS206" s="9"/>
      <c r="ACT206" s="9"/>
      <c r="ACU206" s="9"/>
      <c r="ACV206" s="9"/>
      <c r="ACW206" s="9"/>
      <c r="ACX206" s="9"/>
      <c r="ACY206" s="9"/>
      <c r="ACZ206" s="9"/>
      <c r="ADA206" s="9"/>
      <c r="ADB206" s="9"/>
      <c r="ADC206" s="9"/>
      <c r="ADD206" s="9"/>
      <c r="ADE206" s="9"/>
      <c r="ADF206" s="9"/>
      <c r="ADG206" s="9"/>
      <c r="ADH206" s="9"/>
      <c r="ADI206" s="9"/>
      <c r="ADJ206" s="9"/>
      <c r="ADK206" s="9"/>
      <c r="ADL206" s="9"/>
      <c r="ADM206" s="9"/>
      <c r="ADN206" s="9"/>
      <c r="ADO206" s="9"/>
      <c r="ADP206" s="9"/>
      <c r="ADQ206" s="9"/>
      <c r="ADR206" s="9"/>
      <c r="ADS206" s="9"/>
      <c r="ADT206" s="9"/>
      <c r="ADU206" s="9"/>
      <c r="ADV206" s="9"/>
    </row>
    <row r="207" spans="1:802 16383:16383" s="10" customFormat="1">
      <c r="A207" s="9"/>
      <c r="B207" s="38"/>
      <c r="C207" s="39"/>
      <c r="D207" s="108"/>
      <c r="E207" s="109"/>
      <c r="F207" s="39"/>
      <c r="G207" s="108"/>
      <c r="H207" s="109"/>
      <c r="I207" s="39"/>
      <c r="J207" s="108"/>
      <c r="K207" s="109"/>
      <c r="L207" s="39"/>
      <c r="M207" s="108"/>
      <c r="N207" s="109"/>
      <c r="O207" s="39"/>
      <c r="P207" s="108"/>
      <c r="Q207" s="10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  <c r="IG207" s="9"/>
      <c r="IH207" s="9"/>
      <c r="II207" s="9"/>
      <c r="IJ207" s="9"/>
      <c r="IK207" s="9"/>
      <c r="IL207" s="9"/>
      <c r="IM207" s="9"/>
      <c r="IN207" s="9"/>
      <c r="IO207" s="9"/>
      <c r="IP207" s="9"/>
      <c r="IQ207" s="9"/>
      <c r="IR207" s="9"/>
      <c r="IS207" s="9"/>
      <c r="IT207" s="9"/>
      <c r="IU207" s="9"/>
      <c r="IV207" s="9"/>
      <c r="IW207" s="9"/>
      <c r="IX207" s="9"/>
      <c r="IY207" s="9"/>
      <c r="IZ207" s="9"/>
      <c r="JA207" s="9"/>
      <c r="JB207" s="9"/>
      <c r="JC207" s="9"/>
      <c r="JD207" s="9"/>
      <c r="JE207" s="9"/>
      <c r="JF207" s="9"/>
      <c r="JG207" s="9"/>
      <c r="JH207" s="9"/>
      <c r="JI207" s="9"/>
      <c r="JJ207" s="9"/>
      <c r="JK207" s="9"/>
      <c r="JL207" s="9"/>
      <c r="JM207" s="9"/>
      <c r="JN207" s="9"/>
      <c r="JO207" s="9"/>
      <c r="JP207" s="9"/>
      <c r="JQ207" s="9"/>
      <c r="JR207" s="9"/>
      <c r="JS207" s="9"/>
      <c r="JT207" s="9"/>
      <c r="JU207" s="9"/>
      <c r="JV207" s="9"/>
      <c r="JW207" s="9"/>
      <c r="JX207" s="9"/>
      <c r="JY207" s="9"/>
      <c r="JZ207" s="9"/>
      <c r="KA207" s="9"/>
      <c r="KB207" s="9"/>
      <c r="KC207" s="9"/>
      <c r="KD207" s="9"/>
      <c r="KE207" s="9"/>
      <c r="KF207" s="9"/>
      <c r="KG207" s="9"/>
      <c r="KH207" s="9"/>
      <c r="KI207" s="9"/>
      <c r="KJ207" s="9"/>
      <c r="KK207" s="9"/>
      <c r="KL207" s="9"/>
      <c r="KM207" s="9"/>
      <c r="KN207" s="9"/>
      <c r="KO207" s="9"/>
      <c r="KP207" s="9"/>
      <c r="KQ207" s="9"/>
      <c r="KR207" s="9"/>
      <c r="KS207" s="9"/>
      <c r="KT207" s="9"/>
      <c r="KU207" s="9"/>
      <c r="KV207" s="9"/>
      <c r="KW207" s="9"/>
      <c r="KX207" s="9"/>
      <c r="KY207" s="9"/>
      <c r="KZ207" s="9"/>
      <c r="LA207" s="9"/>
      <c r="LB207" s="9"/>
      <c r="LC207" s="9"/>
      <c r="LD207" s="9"/>
      <c r="LE207" s="9"/>
      <c r="LF207" s="9"/>
      <c r="LG207" s="9"/>
      <c r="LH207" s="9"/>
      <c r="LI207" s="9"/>
      <c r="LJ207" s="9"/>
      <c r="LK207" s="9"/>
      <c r="LL207" s="9"/>
      <c r="LM207" s="9"/>
      <c r="LN207" s="9"/>
      <c r="LO207" s="9"/>
      <c r="LP207" s="9"/>
      <c r="LQ207" s="9"/>
      <c r="LR207" s="9"/>
      <c r="LS207" s="9"/>
      <c r="LT207" s="9"/>
      <c r="LU207" s="9"/>
      <c r="LV207" s="9"/>
      <c r="LW207" s="9"/>
      <c r="LX207" s="9"/>
      <c r="LY207" s="9"/>
      <c r="LZ207" s="9"/>
      <c r="MA207" s="9"/>
      <c r="MB207" s="9"/>
      <c r="MC207" s="9"/>
      <c r="MD207" s="9"/>
      <c r="ME207" s="9"/>
      <c r="MF207" s="9"/>
      <c r="MG207" s="9"/>
      <c r="MH207" s="9"/>
      <c r="MI207" s="9"/>
      <c r="MJ207" s="9"/>
      <c r="MK207" s="9"/>
      <c r="ML207" s="9"/>
      <c r="MM207" s="9"/>
      <c r="MN207" s="9"/>
      <c r="MO207" s="9"/>
      <c r="MP207" s="9"/>
      <c r="MQ207" s="9"/>
      <c r="MR207" s="9"/>
      <c r="MS207" s="9"/>
      <c r="MT207" s="9"/>
      <c r="MU207" s="9"/>
      <c r="MV207" s="9"/>
      <c r="MW207" s="9"/>
      <c r="MX207" s="9"/>
      <c r="MY207" s="9"/>
      <c r="MZ207" s="9"/>
      <c r="NA207" s="9"/>
      <c r="NB207" s="9"/>
      <c r="NC207" s="9"/>
      <c r="ND207" s="9"/>
      <c r="NE207" s="9"/>
      <c r="NF207" s="9"/>
      <c r="NG207" s="9"/>
      <c r="NH207" s="9"/>
      <c r="NI207" s="9"/>
      <c r="NJ207" s="9"/>
      <c r="NK207" s="9"/>
      <c r="NL207" s="9"/>
      <c r="NM207" s="9"/>
      <c r="NN207" s="9"/>
      <c r="NO207" s="9"/>
      <c r="NP207" s="9"/>
      <c r="NQ207" s="9"/>
      <c r="NR207" s="9"/>
      <c r="NS207" s="9"/>
      <c r="NT207" s="9"/>
      <c r="NU207" s="9"/>
      <c r="NV207" s="9"/>
      <c r="NW207" s="9"/>
      <c r="NX207" s="9"/>
      <c r="NY207" s="9"/>
      <c r="NZ207" s="9"/>
      <c r="OA207" s="9"/>
      <c r="OB207" s="9"/>
      <c r="OC207" s="9"/>
      <c r="OD207" s="9"/>
      <c r="OE207" s="9"/>
      <c r="OF207" s="9"/>
      <c r="OG207" s="9"/>
      <c r="OH207" s="9"/>
      <c r="OI207" s="9"/>
      <c r="OJ207" s="9"/>
      <c r="OK207" s="9"/>
      <c r="OL207" s="9"/>
      <c r="OM207" s="9"/>
      <c r="ON207" s="9"/>
      <c r="OO207" s="9"/>
      <c r="OP207" s="9"/>
      <c r="OQ207" s="9"/>
      <c r="OR207" s="9"/>
      <c r="OS207" s="9"/>
      <c r="OT207" s="9"/>
      <c r="OU207" s="9"/>
      <c r="OV207" s="9"/>
      <c r="OW207" s="9"/>
      <c r="OX207" s="9"/>
      <c r="OY207" s="9"/>
      <c r="OZ207" s="9"/>
      <c r="PA207" s="9"/>
      <c r="PB207" s="9"/>
      <c r="PC207" s="9"/>
      <c r="PD207" s="9"/>
      <c r="PE207" s="9"/>
      <c r="PF207" s="9"/>
      <c r="PG207" s="9"/>
      <c r="PH207" s="9"/>
      <c r="PI207" s="9"/>
      <c r="PJ207" s="9"/>
      <c r="PK207" s="9"/>
      <c r="PL207" s="9"/>
      <c r="PM207" s="9"/>
      <c r="PN207" s="9"/>
      <c r="PO207" s="9"/>
      <c r="PP207" s="9"/>
      <c r="PQ207" s="9"/>
      <c r="PR207" s="9"/>
      <c r="PS207" s="9"/>
      <c r="PT207" s="9"/>
      <c r="PU207" s="9"/>
      <c r="PV207" s="9"/>
      <c r="PW207" s="9"/>
      <c r="PX207" s="9"/>
      <c r="PY207" s="9"/>
      <c r="PZ207" s="9"/>
      <c r="QA207" s="9"/>
      <c r="QB207" s="9"/>
      <c r="QC207" s="9"/>
      <c r="QD207" s="9"/>
      <c r="QE207" s="9"/>
      <c r="QF207" s="9"/>
      <c r="QG207" s="9"/>
      <c r="QH207" s="9"/>
      <c r="QI207" s="9"/>
      <c r="QJ207" s="9"/>
      <c r="QK207" s="9"/>
      <c r="QL207" s="9"/>
      <c r="QM207" s="9"/>
      <c r="QN207" s="9"/>
      <c r="QO207" s="9"/>
      <c r="QP207" s="9"/>
      <c r="QQ207" s="9"/>
      <c r="QR207" s="9"/>
      <c r="QS207" s="9"/>
      <c r="QT207" s="9"/>
      <c r="QU207" s="9"/>
      <c r="QV207" s="9"/>
      <c r="QW207" s="9"/>
      <c r="QX207" s="9"/>
      <c r="QY207" s="9"/>
      <c r="QZ207" s="9"/>
      <c r="RA207" s="9"/>
      <c r="RB207" s="9"/>
      <c r="RC207" s="9"/>
      <c r="RD207" s="9"/>
      <c r="RE207" s="9"/>
      <c r="RF207" s="9"/>
      <c r="RG207" s="9"/>
      <c r="RH207" s="9"/>
      <c r="RI207" s="9"/>
      <c r="RJ207" s="9"/>
      <c r="RK207" s="9"/>
      <c r="RL207" s="9"/>
      <c r="RM207" s="9"/>
      <c r="RN207" s="9"/>
      <c r="RO207" s="9"/>
      <c r="RP207" s="9"/>
      <c r="RQ207" s="9"/>
      <c r="RR207" s="9"/>
      <c r="RS207" s="9"/>
      <c r="RT207" s="9"/>
      <c r="RU207" s="9"/>
      <c r="RV207" s="9"/>
      <c r="RW207" s="9"/>
      <c r="RX207" s="9"/>
      <c r="RY207" s="9"/>
      <c r="RZ207" s="9"/>
      <c r="SA207" s="9"/>
      <c r="SB207" s="9"/>
      <c r="SC207" s="9"/>
      <c r="SD207" s="9"/>
      <c r="SE207" s="9"/>
      <c r="SF207" s="9"/>
      <c r="SG207" s="9"/>
      <c r="SH207" s="9"/>
      <c r="SI207" s="9"/>
      <c r="SJ207" s="9"/>
      <c r="SK207" s="9"/>
      <c r="SL207" s="9"/>
      <c r="SM207" s="9"/>
      <c r="SN207" s="9"/>
      <c r="SO207" s="9"/>
      <c r="SP207" s="9"/>
      <c r="SQ207" s="9"/>
      <c r="SR207" s="9"/>
      <c r="SS207" s="9"/>
      <c r="ST207" s="9"/>
      <c r="SU207" s="9"/>
      <c r="SV207" s="9"/>
      <c r="SW207" s="9"/>
      <c r="SX207" s="9"/>
      <c r="SY207" s="9"/>
      <c r="SZ207" s="9"/>
      <c r="TA207" s="9"/>
      <c r="TB207" s="9"/>
      <c r="TC207" s="9"/>
      <c r="TD207" s="9"/>
      <c r="TE207" s="9"/>
      <c r="TF207" s="9"/>
      <c r="TG207" s="9"/>
      <c r="TH207" s="9"/>
      <c r="TI207" s="9"/>
      <c r="TJ207" s="9"/>
      <c r="TK207" s="9"/>
      <c r="TL207" s="9"/>
      <c r="TM207" s="9"/>
      <c r="TN207" s="9"/>
      <c r="TO207" s="9"/>
      <c r="TP207" s="9"/>
      <c r="TQ207" s="9"/>
      <c r="TR207" s="9"/>
      <c r="TS207" s="9"/>
      <c r="TT207" s="9"/>
      <c r="TU207" s="9"/>
      <c r="TV207" s="9"/>
      <c r="TW207" s="9"/>
      <c r="TX207" s="9"/>
      <c r="TY207" s="9"/>
      <c r="TZ207" s="9"/>
      <c r="UA207" s="9"/>
      <c r="UB207" s="9"/>
      <c r="UC207" s="9"/>
      <c r="UD207" s="9"/>
      <c r="UE207" s="9"/>
      <c r="UF207" s="9"/>
      <c r="UG207" s="9"/>
      <c r="UH207" s="9"/>
      <c r="UI207" s="9"/>
      <c r="UJ207" s="9"/>
      <c r="UK207" s="9"/>
      <c r="UL207" s="9"/>
      <c r="UM207" s="9"/>
      <c r="UN207" s="9"/>
      <c r="UO207" s="9"/>
      <c r="UP207" s="9"/>
      <c r="UQ207" s="9"/>
      <c r="UR207" s="9"/>
      <c r="US207" s="9"/>
      <c r="UT207" s="9"/>
      <c r="UU207" s="9"/>
      <c r="UV207" s="9"/>
      <c r="UW207" s="9"/>
      <c r="UX207" s="9"/>
      <c r="UY207" s="9"/>
      <c r="UZ207" s="9"/>
      <c r="VA207" s="9"/>
      <c r="VB207" s="9"/>
      <c r="VC207" s="9"/>
      <c r="VD207" s="9"/>
      <c r="VE207" s="9"/>
      <c r="VF207" s="9"/>
      <c r="VG207" s="9"/>
      <c r="VH207" s="9"/>
      <c r="VI207" s="9"/>
      <c r="VJ207" s="9"/>
      <c r="VK207" s="9"/>
      <c r="VL207" s="9"/>
      <c r="VM207" s="9"/>
      <c r="VN207" s="9"/>
      <c r="VO207" s="9"/>
      <c r="VP207" s="9"/>
      <c r="VQ207" s="9"/>
      <c r="VR207" s="9"/>
      <c r="VS207" s="9"/>
      <c r="VT207" s="9"/>
      <c r="VU207" s="9"/>
      <c r="VV207" s="9"/>
      <c r="VW207" s="9"/>
      <c r="VX207" s="9"/>
      <c r="VY207" s="9"/>
      <c r="VZ207" s="9"/>
      <c r="WA207" s="9"/>
      <c r="WB207" s="9"/>
      <c r="WC207" s="9"/>
      <c r="WD207" s="9"/>
      <c r="WE207" s="9"/>
      <c r="WF207" s="9"/>
      <c r="WG207" s="9"/>
      <c r="WH207" s="9"/>
      <c r="WI207" s="9"/>
      <c r="WJ207" s="9"/>
      <c r="WK207" s="9"/>
      <c r="WL207" s="9"/>
      <c r="WM207" s="9"/>
      <c r="WN207" s="9"/>
      <c r="WO207" s="9"/>
      <c r="WP207" s="9"/>
      <c r="WQ207" s="9"/>
      <c r="WR207" s="9"/>
      <c r="WS207" s="9"/>
      <c r="WT207" s="9"/>
      <c r="WU207" s="9"/>
      <c r="WV207" s="9"/>
      <c r="WW207" s="9"/>
      <c r="WX207" s="9"/>
      <c r="WY207" s="9"/>
      <c r="WZ207" s="9"/>
      <c r="XA207" s="9"/>
      <c r="XB207" s="9"/>
      <c r="XC207" s="9"/>
      <c r="XD207" s="9"/>
      <c r="XE207" s="9"/>
      <c r="XF207" s="9"/>
      <c r="XG207" s="9"/>
      <c r="XH207" s="9"/>
      <c r="XI207" s="9"/>
      <c r="XJ207" s="9"/>
      <c r="XK207" s="9"/>
      <c r="XL207" s="9"/>
      <c r="XM207" s="9"/>
      <c r="XN207" s="9"/>
      <c r="XO207" s="9"/>
      <c r="XP207" s="9"/>
      <c r="XQ207" s="9"/>
      <c r="XR207" s="9"/>
      <c r="XS207" s="9"/>
      <c r="XT207" s="9"/>
      <c r="XU207" s="9"/>
      <c r="XV207" s="9"/>
      <c r="XW207" s="9"/>
      <c r="XX207" s="9"/>
      <c r="XY207" s="9"/>
      <c r="XZ207" s="9"/>
      <c r="YA207" s="9"/>
      <c r="YB207" s="9"/>
      <c r="YC207" s="9"/>
      <c r="YD207" s="9"/>
      <c r="YE207" s="9"/>
      <c r="YF207" s="9"/>
      <c r="YG207" s="9"/>
      <c r="YH207" s="9"/>
      <c r="YI207" s="9"/>
      <c r="YJ207" s="9"/>
      <c r="YK207" s="9"/>
      <c r="YL207" s="9"/>
      <c r="YM207" s="9"/>
      <c r="YN207" s="9"/>
      <c r="YO207" s="9"/>
      <c r="YP207" s="9"/>
      <c r="YQ207" s="9"/>
      <c r="YR207" s="9"/>
      <c r="YS207" s="9"/>
      <c r="YT207" s="9"/>
      <c r="YU207" s="9"/>
      <c r="YV207" s="9"/>
      <c r="YW207" s="9"/>
      <c r="YX207" s="9"/>
      <c r="YY207" s="9"/>
      <c r="YZ207" s="9"/>
      <c r="ZA207" s="9"/>
      <c r="ZB207" s="9"/>
      <c r="ZC207" s="9"/>
      <c r="ZD207" s="9"/>
      <c r="ZE207" s="9"/>
      <c r="ZF207" s="9"/>
      <c r="ZG207" s="9"/>
      <c r="ZH207" s="9"/>
      <c r="ZI207" s="9"/>
      <c r="ZJ207" s="9"/>
      <c r="ZK207" s="9"/>
      <c r="ZL207" s="9"/>
      <c r="ZM207" s="9"/>
      <c r="ZN207" s="9"/>
      <c r="ZO207" s="9"/>
      <c r="ZP207" s="9"/>
      <c r="ZQ207" s="9"/>
      <c r="ZR207" s="9"/>
      <c r="ZS207" s="9"/>
      <c r="ZT207" s="9"/>
      <c r="ZU207" s="9"/>
      <c r="ZV207" s="9"/>
      <c r="ZW207" s="9"/>
      <c r="ZX207" s="9"/>
      <c r="ZY207" s="9"/>
      <c r="ZZ207" s="9"/>
      <c r="AAA207" s="9"/>
      <c r="AAB207" s="9"/>
      <c r="AAC207" s="9"/>
      <c r="AAD207" s="9"/>
      <c r="AAE207" s="9"/>
      <c r="AAF207" s="9"/>
      <c r="AAG207" s="9"/>
      <c r="AAH207" s="9"/>
      <c r="AAI207" s="9"/>
      <c r="AAJ207" s="9"/>
      <c r="AAK207" s="9"/>
      <c r="AAL207" s="9"/>
      <c r="AAM207" s="9"/>
      <c r="AAN207" s="9"/>
      <c r="AAO207" s="9"/>
      <c r="AAP207" s="9"/>
      <c r="AAQ207" s="9"/>
      <c r="AAR207" s="9"/>
      <c r="AAS207" s="9"/>
      <c r="AAT207" s="9"/>
      <c r="AAU207" s="9"/>
      <c r="AAV207" s="9"/>
      <c r="AAW207" s="9"/>
      <c r="AAX207" s="9"/>
      <c r="AAY207" s="9"/>
      <c r="AAZ207" s="9"/>
      <c r="ABA207" s="9"/>
      <c r="ABB207" s="9"/>
      <c r="ABC207" s="9"/>
      <c r="ABD207" s="9"/>
      <c r="ABE207" s="9"/>
      <c r="ABF207" s="9"/>
      <c r="ABG207" s="9"/>
      <c r="ABH207" s="9"/>
      <c r="ABI207" s="9"/>
      <c r="ABJ207" s="9"/>
      <c r="ABK207" s="9"/>
      <c r="ABL207" s="9"/>
      <c r="ABM207" s="9"/>
      <c r="ABN207" s="9"/>
      <c r="ABO207" s="9"/>
      <c r="ABP207" s="9"/>
      <c r="ABQ207" s="9"/>
      <c r="ABR207" s="9"/>
      <c r="ABS207" s="9"/>
      <c r="ABT207" s="9"/>
      <c r="ABU207" s="9"/>
      <c r="ABV207" s="9"/>
      <c r="ABW207" s="9"/>
      <c r="ABX207" s="9"/>
      <c r="ABY207" s="9"/>
      <c r="ABZ207" s="9"/>
      <c r="ACA207" s="9"/>
      <c r="ACB207" s="9"/>
      <c r="ACC207" s="9"/>
      <c r="ACD207" s="9"/>
      <c r="ACE207" s="9"/>
      <c r="ACF207" s="9"/>
      <c r="ACG207" s="9"/>
      <c r="ACH207" s="9"/>
      <c r="ACI207" s="9"/>
      <c r="ACJ207" s="9"/>
      <c r="ACK207" s="9"/>
      <c r="ACL207" s="9"/>
      <c r="ACM207" s="9"/>
      <c r="ACN207" s="9"/>
      <c r="ACO207" s="9"/>
      <c r="ACP207" s="9"/>
      <c r="ACQ207" s="9"/>
      <c r="ACR207" s="9"/>
      <c r="ACS207" s="9"/>
      <c r="ACT207" s="9"/>
      <c r="ACU207" s="9"/>
      <c r="ACV207" s="9"/>
      <c r="ACW207" s="9"/>
      <c r="ACX207" s="9"/>
      <c r="ACY207" s="9"/>
      <c r="ACZ207" s="9"/>
      <c r="ADA207" s="9"/>
      <c r="ADB207" s="9"/>
      <c r="ADC207" s="9"/>
      <c r="ADD207" s="9"/>
      <c r="ADE207" s="9"/>
      <c r="ADF207" s="9"/>
      <c r="ADG207" s="9"/>
      <c r="ADH207" s="9"/>
      <c r="ADI207" s="9"/>
      <c r="ADJ207" s="9"/>
      <c r="ADK207" s="9"/>
      <c r="ADL207" s="9"/>
      <c r="ADM207" s="9"/>
      <c r="ADN207" s="9"/>
      <c r="ADO207" s="9"/>
      <c r="ADP207" s="9"/>
      <c r="ADQ207" s="9"/>
      <c r="ADR207" s="9"/>
      <c r="ADS207" s="9"/>
      <c r="ADT207" s="9"/>
      <c r="ADU207" s="9"/>
      <c r="ADV207" s="9"/>
    </row>
    <row r="208" spans="1:802 16383:16383" s="10" customFormat="1">
      <c r="A208" s="9"/>
      <c r="B208" s="38" t="s">
        <v>65</v>
      </c>
      <c r="C208" s="39">
        <v>1547061</v>
      </c>
      <c r="D208" s="108">
        <v>1521064</v>
      </c>
      <c r="E208" s="109">
        <v>25997</v>
      </c>
      <c r="F208" s="39">
        <v>1304461</v>
      </c>
      <c r="G208" s="108">
        <v>1278632</v>
      </c>
      <c r="H208" s="109">
        <v>25829</v>
      </c>
      <c r="I208" s="39">
        <v>1044569</v>
      </c>
      <c r="J208" s="108">
        <v>1020615</v>
      </c>
      <c r="K208" s="109">
        <v>23954</v>
      </c>
      <c r="L208" s="39">
        <v>848170</v>
      </c>
      <c r="M208" s="108">
        <v>828211</v>
      </c>
      <c r="N208" s="109">
        <v>19959</v>
      </c>
      <c r="O208" s="39">
        <v>784495</v>
      </c>
      <c r="P208" s="108">
        <v>768084</v>
      </c>
      <c r="Q208" s="109">
        <v>16411</v>
      </c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  <c r="IH208" s="9"/>
      <c r="II208" s="9"/>
      <c r="IJ208" s="9"/>
      <c r="IK208" s="9"/>
      <c r="IL208" s="9"/>
      <c r="IM208" s="9"/>
      <c r="IN208" s="9"/>
      <c r="IO208" s="9"/>
      <c r="IP208" s="9"/>
      <c r="IQ208" s="9"/>
      <c r="IR208" s="9"/>
      <c r="IS208" s="9"/>
      <c r="IT208" s="9"/>
      <c r="IU208" s="9"/>
      <c r="IV208" s="9"/>
      <c r="IW208" s="9"/>
      <c r="IX208" s="9"/>
      <c r="IY208" s="9"/>
      <c r="IZ208" s="9"/>
      <c r="JA208" s="9"/>
      <c r="JB208" s="9"/>
      <c r="JC208" s="9"/>
      <c r="JD208" s="9"/>
      <c r="JE208" s="9"/>
      <c r="JF208" s="9"/>
      <c r="JG208" s="9"/>
      <c r="JH208" s="9"/>
      <c r="JI208" s="9"/>
      <c r="JJ208" s="9"/>
      <c r="JK208" s="9"/>
      <c r="JL208" s="9"/>
      <c r="JM208" s="9"/>
      <c r="JN208" s="9"/>
      <c r="JO208" s="9"/>
      <c r="JP208" s="9"/>
      <c r="JQ208" s="9"/>
      <c r="JR208" s="9"/>
      <c r="JS208" s="9"/>
      <c r="JT208" s="9"/>
      <c r="JU208" s="9"/>
      <c r="JV208" s="9"/>
      <c r="JW208" s="9"/>
      <c r="JX208" s="9"/>
      <c r="JY208" s="9"/>
      <c r="JZ208" s="9"/>
      <c r="KA208" s="9"/>
      <c r="KB208" s="9"/>
      <c r="KC208" s="9"/>
      <c r="KD208" s="9"/>
      <c r="KE208" s="9"/>
      <c r="KF208" s="9"/>
      <c r="KG208" s="9"/>
      <c r="KH208" s="9"/>
      <c r="KI208" s="9"/>
      <c r="KJ208" s="9"/>
      <c r="KK208" s="9"/>
      <c r="KL208" s="9"/>
      <c r="KM208" s="9"/>
      <c r="KN208" s="9"/>
      <c r="KO208" s="9"/>
      <c r="KP208" s="9"/>
      <c r="KQ208" s="9"/>
      <c r="KR208" s="9"/>
      <c r="KS208" s="9"/>
      <c r="KT208" s="9"/>
      <c r="KU208" s="9"/>
      <c r="KV208" s="9"/>
      <c r="KW208" s="9"/>
      <c r="KX208" s="9"/>
      <c r="KY208" s="9"/>
      <c r="KZ208" s="9"/>
      <c r="LA208" s="9"/>
      <c r="LB208" s="9"/>
      <c r="LC208" s="9"/>
      <c r="LD208" s="9"/>
      <c r="LE208" s="9"/>
      <c r="LF208" s="9"/>
      <c r="LG208" s="9"/>
      <c r="LH208" s="9"/>
      <c r="LI208" s="9"/>
      <c r="LJ208" s="9"/>
      <c r="LK208" s="9"/>
      <c r="LL208" s="9"/>
      <c r="LM208" s="9"/>
      <c r="LN208" s="9"/>
      <c r="LO208" s="9"/>
      <c r="LP208" s="9"/>
      <c r="LQ208" s="9"/>
      <c r="LR208" s="9"/>
      <c r="LS208" s="9"/>
      <c r="LT208" s="9"/>
      <c r="LU208" s="9"/>
      <c r="LV208" s="9"/>
      <c r="LW208" s="9"/>
      <c r="LX208" s="9"/>
      <c r="LY208" s="9"/>
      <c r="LZ208" s="9"/>
      <c r="MA208" s="9"/>
      <c r="MB208" s="9"/>
      <c r="MC208" s="9"/>
      <c r="MD208" s="9"/>
      <c r="ME208" s="9"/>
      <c r="MF208" s="9"/>
      <c r="MG208" s="9"/>
      <c r="MH208" s="9"/>
      <c r="MI208" s="9"/>
      <c r="MJ208" s="9"/>
      <c r="MK208" s="9"/>
      <c r="ML208" s="9"/>
      <c r="MM208" s="9"/>
      <c r="MN208" s="9"/>
      <c r="MO208" s="9"/>
      <c r="MP208" s="9"/>
      <c r="MQ208" s="9"/>
      <c r="MR208" s="9"/>
      <c r="MS208" s="9"/>
      <c r="MT208" s="9"/>
      <c r="MU208" s="9"/>
      <c r="MV208" s="9"/>
      <c r="MW208" s="9"/>
      <c r="MX208" s="9"/>
      <c r="MY208" s="9"/>
      <c r="MZ208" s="9"/>
      <c r="NA208" s="9"/>
      <c r="NB208" s="9"/>
      <c r="NC208" s="9"/>
      <c r="ND208" s="9"/>
      <c r="NE208" s="9"/>
      <c r="NF208" s="9"/>
      <c r="NG208" s="9"/>
      <c r="NH208" s="9"/>
      <c r="NI208" s="9"/>
      <c r="NJ208" s="9"/>
      <c r="NK208" s="9"/>
      <c r="NL208" s="9"/>
      <c r="NM208" s="9"/>
      <c r="NN208" s="9"/>
      <c r="NO208" s="9"/>
      <c r="NP208" s="9"/>
      <c r="NQ208" s="9"/>
      <c r="NR208" s="9"/>
      <c r="NS208" s="9"/>
      <c r="NT208" s="9"/>
      <c r="NU208" s="9"/>
      <c r="NV208" s="9"/>
      <c r="NW208" s="9"/>
      <c r="NX208" s="9"/>
      <c r="NY208" s="9"/>
      <c r="NZ208" s="9"/>
      <c r="OA208" s="9"/>
      <c r="OB208" s="9"/>
      <c r="OC208" s="9"/>
      <c r="OD208" s="9"/>
      <c r="OE208" s="9"/>
      <c r="OF208" s="9"/>
      <c r="OG208" s="9"/>
      <c r="OH208" s="9"/>
      <c r="OI208" s="9"/>
      <c r="OJ208" s="9"/>
      <c r="OK208" s="9"/>
      <c r="OL208" s="9"/>
      <c r="OM208" s="9"/>
      <c r="ON208" s="9"/>
      <c r="OO208" s="9"/>
      <c r="OP208" s="9"/>
      <c r="OQ208" s="9"/>
      <c r="OR208" s="9"/>
      <c r="OS208" s="9"/>
      <c r="OT208" s="9"/>
      <c r="OU208" s="9"/>
      <c r="OV208" s="9"/>
      <c r="OW208" s="9"/>
      <c r="OX208" s="9"/>
      <c r="OY208" s="9"/>
      <c r="OZ208" s="9"/>
      <c r="PA208" s="9"/>
      <c r="PB208" s="9"/>
      <c r="PC208" s="9"/>
      <c r="PD208" s="9"/>
      <c r="PE208" s="9"/>
      <c r="PF208" s="9"/>
      <c r="PG208" s="9"/>
      <c r="PH208" s="9"/>
      <c r="PI208" s="9"/>
      <c r="PJ208" s="9"/>
      <c r="PK208" s="9"/>
      <c r="PL208" s="9"/>
      <c r="PM208" s="9"/>
      <c r="PN208" s="9"/>
      <c r="PO208" s="9"/>
      <c r="PP208" s="9"/>
      <c r="PQ208" s="9"/>
      <c r="PR208" s="9"/>
      <c r="PS208" s="9"/>
      <c r="PT208" s="9"/>
      <c r="PU208" s="9"/>
      <c r="PV208" s="9"/>
      <c r="PW208" s="9"/>
      <c r="PX208" s="9"/>
      <c r="PY208" s="9"/>
      <c r="PZ208" s="9"/>
      <c r="QA208" s="9"/>
      <c r="QB208" s="9"/>
      <c r="QC208" s="9"/>
      <c r="QD208" s="9"/>
      <c r="QE208" s="9"/>
      <c r="QF208" s="9"/>
      <c r="QG208" s="9"/>
      <c r="QH208" s="9"/>
      <c r="QI208" s="9"/>
      <c r="QJ208" s="9"/>
      <c r="QK208" s="9"/>
      <c r="QL208" s="9"/>
      <c r="QM208" s="9"/>
      <c r="QN208" s="9"/>
      <c r="QO208" s="9"/>
      <c r="QP208" s="9"/>
      <c r="QQ208" s="9"/>
      <c r="QR208" s="9"/>
      <c r="QS208" s="9"/>
      <c r="QT208" s="9"/>
      <c r="QU208" s="9"/>
      <c r="QV208" s="9"/>
      <c r="QW208" s="9"/>
      <c r="QX208" s="9"/>
      <c r="QY208" s="9"/>
      <c r="QZ208" s="9"/>
      <c r="RA208" s="9"/>
      <c r="RB208" s="9"/>
      <c r="RC208" s="9"/>
      <c r="RD208" s="9"/>
      <c r="RE208" s="9"/>
      <c r="RF208" s="9"/>
      <c r="RG208" s="9"/>
      <c r="RH208" s="9"/>
      <c r="RI208" s="9"/>
      <c r="RJ208" s="9"/>
      <c r="RK208" s="9"/>
      <c r="RL208" s="9"/>
      <c r="RM208" s="9"/>
      <c r="RN208" s="9"/>
      <c r="RO208" s="9"/>
      <c r="RP208" s="9"/>
      <c r="RQ208" s="9"/>
      <c r="RR208" s="9"/>
      <c r="RS208" s="9"/>
      <c r="RT208" s="9"/>
      <c r="RU208" s="9"/>
      <c r="RV208" s="9"/>
      <c r="RW208" s="9"/>
      <c r="RX208" s="9"/>
      <c r="RY208" s="9"/>
      <c r="RZ208" s="9"/>
      <c r="SA208" s="9"/>
      <c r="SB208" s="9"/>
      <c r="SC208" s="9"/>
      <c r="SD208" s="9"/>
      <c r="SE208" s="9"/>
      <c r="SF208" s="9"/>
      <c r="SG208" s="9"/>
      <c r="SH208" s="9"/>
      <c r="SI208" s="9"/>
      <c r="SJ208" s="9"/>
      <c r="SK208" s="9"/>
      <c r="SL208" s="9"/>
      <c r="SM208" s="9"/>
      <c r="SN208" s="9"/>
      <c r="SO208" s="9"/>
      <c r="SP208" s="9"/>
      <c r="SQ208" s="9"/>
      <c r="SR208" s="9"/>
      <c r="SS208" s="9"/>
      <c r="ST208" s="9"/>
      <c r="SU208" s="9"/>
      <c r="SV208" s="9"/>
      <c r="SW208" s="9"/>
      <c r="SX208" s="9"/>
      <c r="SY208" s="9"/>
      <c r="SZ208" s="9"/>
      <c r="TA208" s="9"/>
      <c r="TB208" s="9"/>
      <c r="TC208" s="9"/>
      <c r="TD208" s="9"/>
      <c r="TE208" s="9"/>
      <c r="TF208" s="9"/>
      <c r="TG208" s="9"/>
      <c r="TH208" s="9"/>
      <c r="TI208" s="9"/>
      <c r="TJ208" s="9"/>
      <c r="TK208" s="9"/>
      <c r="TL208" s="9"/>
      <c r="TM208" s="9"/>
      <c r="TN208" s="9"/>
      <c r="TO208" s="9"/>
      <c r="TP208" s="9"/>
      <c r="TQ208" s="9"/>
      <c r="TR208" s="9"/>
      <c r="TS208" s="9"/>
      <c r="TT208" s="9"/>
      <c r="TU208" s="9"/>
      <c r="TV208" s="9"/>
      <c r="TW208" s="9"/>
      <c r="TX208" s="9"/>
      <c r="TY208" s="9"/>
      <c r="TZ208" s="9"/>
      <c r="UA208" s="9"/>
      <c r="UB208" s="9"/>
      <c r="UC208" s="9"/>
      <c r="UD208" s="9"/>
      <c r="UE208" s="9"/>
      <c r="UF208" s="9"/>
      <c r="UG208" s="9"/>
      <c r="UH208" s="9"/>
      <c r="UI208" s="9"/>
      <c r="UJ208" s="9"/>
      <c r="UK208" s="9"/>
      <c r="UL208" s="9"/>
      <c r="UM208" s="9"/>
      <c r="UN208" s="9"/>
      <c r="UO208" s="9"/>
      <c r="UP208" s="9"/>
      <c r="UQ208" s="9"/>
      <c r="UR208" s="9"/>
      <c r="US208" s="9"/>
      <c r="UT208" s="9"/>
      <c r="UU208" s="9"/>
      <c r="UV208" s="9"/>
      <c r="UW208" s="9"/>
      <c r="UX208" s="9"/>
      <c r="UY208" s="9"/>
      <c r="UZ208" s="9"/>
      <c r="VA208" s="9"/>
      <c r="VB208" s="9"/>
      <c r="VC208" s="9"/>
      <c r="VD208" s="9"/>
      <c r="VE208" s="9"/>
      <c r="VF208" s="9"/>
      <c r="VG208" s="9"/>
      <c r="VH208" s="9"/>
      <c r="VI208" s="9"/>
      <c r="VJ208" s="9"/>
      <c r="VK208" s="9"/>
      <c r="VL208" s="9"/>
      <c r="VM208" s="9"/>
      <c r="VN208" s="9"/>
      <c r="VO208" s="9"/>
      <c r="VP208" s="9"/>
      <c r="VQ208" s="9"/>
      <c r="VR208" s="9"/>
      <c r="VS208" s="9"/>
      <c r="VT208" s="9"/>
      <c r="VU208" s="9"/>
      <c r="VV208" s="9"/>
      <c r="VW208" s="9"/>
      <c r="VX208" s="9"/>
      <c r="VY208" s="9"/>
      <c r="VZ208" s="9"/>
      <c r="WA208" s="9"/>
      <c r="WB208" s="9"/>
      <c r="WC208" s="9"/>
      <c r="WD208" s="9"/>
      <c r="WE208" s="9"/>
      <c r="WF208" s="9"/>
      <c r="WG208" s="9"/>
      <c r="WH208" s="9"/>
      <c r="WI208" s="9"/>
      <c r="WJ208" s="9"/>
      <c r="WK208" s="9"/>
      <c r="WL208" s="9"/>
      <c r="WM208" s="9"/>
      <c r="WN208" s="9"/>
      <c r="WO208" s="9"/>
      <c r="WP208" s="9"/>
      <c r="WQ208" s="9"/>
      <c r="WR208" s="9"/>
      <c r="WS208" s="9"/>
      <c r="WT208" s="9"/>
      <c r="WU208" s="9"/>
      <c r="WV208" s="9"/>
      <c r="WW208" s="9"/>
      <c r="WX208" s="9"/>
      <c r="WY208" s="9"/>
      <c r="WZ208" s="9"/>
      <c r="XA208" s="9"/>
      <c r="XB208" s="9"/>
      <c r="XC208" s="9"/>
      <c r="XD208" s="9"/>
      <c r="XE208" s="9"/>
      <c r="XF208" s="9"/>
      <c r="XG208" s="9"/>
      <c r="XH208" s="9"/>
      <c r="XI208" s="9"/>
      <c r="XJ208" s="9"/>
      <c r="XK208" s="9"/>
      <c r="XL208" s="9"/>
      <c r="XM208" s="9"/>
      <c r="XN208" s="9"/>
      <c r="XO208" s="9"/>
      <c r="XP208" s="9"/>
      <c r="XQ208" s="9"/>
      <c r="XR208" s="9"/>
      <c r="XS208" s="9"/>
      <c r="XT208" s="9"/>
      <c r="XU208" s="9"/>
      <c r="XV208" s="9"/>
      <c r="XW208" s="9"/>
      <c r="XX208" s="9"/>
      <c r="XY208" s="9"/>
      <c r="XZ208" s="9"/>
      <c r="YA208" s="9"/>
      <c r="YB208" s="9"/>
      <c r="YC208" s="9"/>
      <c r="YD208" s="9"/>
      <c r="YE208" s="9"/>
      <c r="YF208" s="9"/>
      <c r="YG208" s="9"/>
      <c r="YH208" s="9"/>
      <c r="YI208" s="9"/>
      <c r="YJ208" s="9"/>
      <c r="YK208" s="9"/>
      <c r="YL208" s="9"/>
      <c r="YM208" s="9"/>
      <c r="YN208" s="9"/>
      <c r="YO208" s="9"/>
      <c r="YP208" s="9"/>
      <c r="YQ208" s="9"/>
      <c r="YR208" s="9"/>
      <c r="YS208" s="9"/>
      <c r="YT208" s="9"/>
      <c r="YU208" s="9"/>
      <c r="YV208" s="9"/>
      <c r="YW208" s="9"/>
      <c r="YX208" s="9"/>
      <c r="YY208" s="9"/>
      <c r="YZ208" s="9"/>
      <c r="ZA208" s="9"/>
      <c r="ZB208" s="9"/>
      <c r="ZC208" s="9"/>
      <c r="ZD208" s="9"/>
      <c r="ZE208" s="9"/>
      <c r="ZF208" s="9"/>
      <c r="ZG208" s="9"/>
      <c r="ZH208" s="9"/>
      <c r="ZI208" s="9"/>
      <c r="ZJ208" s="9"/>
      <c r="ZK208" s="9"/>
      <c r="ZL208" s="9"/>
      <c r="ZM208" s="9"/>
      <c r="ZN208" s="9"/>
      <c r="ZO208" s="9"/>
      <c r="ZP208" s="9"/>
      <c r="ZQ208" s="9"/>
      <c r="ZR208" s="9"/>
      <c r="ZS208" s="9"/>
      <c r="ZT208" s="9"/>
      <c r="ZU208" s="9"/>
      <c r="ZV208" s="9"/>
      <c r="ZW208" s="9"/>
      <c r="ZX208" s="9"/>
      <c r="ZY208" s="9"/>
      <c r="ZZ208" s="9"/>
      <c r="AAA208" s="9"/>
      <c r="AAB208" s="9"/>
      <c r="AAC208" s="9"/>
      <c r="AAD208" s="9"/>
      <c r="AAE208" s="9"/>
      <c r="AAF208" s="9"/>
      <c r="AAG208" s="9"/>
      <c r="AAH208" s="9"/>
      <c r="AAI208" s="9"/>
      <c r="AAJ208" s="9"/>
      <c r="AAK208" s="9"/>
      <c r="AAL208" s="9"/>
      <c r="AAM208" s="9"/>
      <c r="AAN208" s="9"/>
      <c r="AAO208" s="9"/>
      <c r="AAP208" s="9"/>
      <c r="AAQ208" s="9"/>
      <c r="AAR208" s="9"/>
      <c r="AAS208" s="9"/>
      <c r="AAT208" s="9"/>
      <c r="AAU208" s="9"/>
      <c r="AAV208" s="9"/>
      <c r="AAW208" s="9"/>
      <c r="AAX208" s="9"/>
      <c r="AAY208" s="9"/>
      <c r="AAZ208" s="9"/>
      <c r="ABA208" s="9"/>
      <c r="ABB208" s="9"/>
      <c r="ABC208" s="9"/>
      <c r="ABD208" s="9"/>
      <c r="ABE208" s="9"/>
      <c r="ABF208" s="9"/>
      <c r="ABG208" s="9"/>
      <c r="ABH208" s="9"/>
      <c r="ABI208" s="9"/>
      <c r="ABJ208" s="9"/>
      <c r="ABK208" s="9"/>
      <c r="ABL208" s="9"/>
      <c r="ABM208" s="9"/>
      <c r="ABN208" s="9"/>
      <c r="ABO208" s="9"/>
      <c r="ABP208" s="9"/>
      <c r="ABQ208" s="9"/>
      <c r="ABR208" s="9"/>
      <c r="ABS208" s="9"/>
      <c r="ABT208" s="9"/>
      <c r="ABU208" s="9"/>
      <c r="ABV208" s="9"/>
      <c r="ABW208" s="9"/>
      <c r="ABX208" s="9"/>
      <c r="ABY208" s="9"/>
      <c r="ABZ208" s="9"/>
      <c r="ACA208" s="9"/>
      <c r="ACB208" s="9"/>
      <c r="ACC208" s="9"/>
      <c r="ACD208" s="9"/>
      <c r="ACE208" s="9"/>
      <c r="ACF208" s="9"/>
      <c r="ACG208" s="9"/>
      <c r="ACH208" s="9"/>
      <c r="ACI208" s="9"/>
      <c r="ACJ208" s="9"/>
      <c r="ACK208" s="9"/>
      <c r="ACL208" s="9"/>
      <c r="ACM208" s="9"/>
      <c r="ACN208" s="9"/>
      <c r="ACO208" s="9"/>
      <c r="ACP208" s="9"/>
      <c r="ACQ208" s="9"/>
      <c r="ACR208" s="9"/>
      <c r="ACS208" s="9"/>
      <c r="ACT208" s="9"/>
      <c r="ACU208" s="9"/>
      <c r="ACV208" s="9"/>
      <c r="ACW208" s="9"/>
      <c r="ACX208" s="9"/>
      <c r="ACY208" s="9"/>
      <c r="ACZ208" s="9"/>
      <c r="ADA208" s="9"/>
      <c r="ADB208" s="9"/>
      <c r="ADC208" s="9"/>
      <c r="ADD208" s="9"/>
      <c r="ADE208" s="9"/>
      <c r="ADF208" s="9"/>
      <c r="ADG208" s="9"/>
      <c r="ADH208" s="9"/>
      <c r="ADI208" s="9"/>
      <c r="ADJ208" s="9"/>
      <c r="ADK208" s="9"/>
      <c r="ADL208" s="9"/>
      <c r="ADM208" s="9"/>
      <c r="ADN208" s="9"/>
      <c r="ADO208" s="9"/>
      <c r="ADP208" s="9"/>
      <c r="ADQ208" s="9"/>
      <c r="ADR208" s="9"/>
      <c r="ADS208" s="9"/>
      <c r="ADT208" s="9"/>
      <c r="ADU208" s="9"/>
      <c r="ADV208" s="9"/>
    </row>
    <row r="209" spans="1:802" s="10" customFormat="1">
      <c r="A209" s="9"/>
      <c r="B209" s="49" t="s">
        <v>66</v>
      </c>
      <c r="C209" s="174">
        <f>C208/C204</f>
        <v>0.85065234269325596</v>
      </c>
      <c r="D209" s="175">
        <f>D208/C204</f>
        <v>0.83635787792877891</v>
      </c>
      <c r="E209" s="176">
        <f>E208/C204</f>
        <v>1.4294464764477014E-2</v>
      </c>
      <c r="F209" s="174">
        <f>F208/F204</f>
        <v>0.71595123372870539</v>
      </c>
      <c r="G209" s="175">
        <f>G208/F204</f>
        <v>0.70177503036503353</v>
      </c>
      <c r="H209" s="176">
        <f>H208/F204</f>
        <v>1.4176203363671839E-2</v>
      </c>
      <c r="I209" s="174">
        <f>I208/I204</f>
        <v>0.57347172606057806</v>
      </c>
      <c r="J209" s="175">
        <f>J208/I204</f>
        <v>0.56032090335182927</v>
      </c>
      <c r="K209" s="176">
        <f>K208/I204</f>
        <v>1.3150822708748859E-2</v>
      </c>
      <c r="L209" s="174">
        <f>L208/L204</f>
        <v>0.45911700481867973</v>
      </c>
      <c r="M209" s="175">
        <f>M208/L204</f>
        <v>0.44831313731667422</v>
      </c>
      <c r="N209" s="176">
        <f>N208/L204</f>
        <v>1.0803867502005527E-2</v>
      </c>
      <c r="O209" s="174">
        <f>O208/O204</f>
        <v>0.37107173484355055</v>
      </c>
      <c r="P209" s="175">
        <f>P208/O204</f>
        <v>0.36330921469935901</v>
      </c>
      <c r="Q209" s="176">
        <f>Q208/O204</f>
        <v>7.7625201441914957E-3</v>
      </c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  <c r="IG209" s="9"/>
      <c r="IH209" s="9"/>
      <c r="II209" s="9"/>
      <c r="IJ209" s="9"/>
      <c r="IK209" s="9"/>
      <c r="IL209" s="9"/>
      <c r="IM209" s="9"/>
      <c r="IN209" s="9"/>
      <c r="IO209" s="9"/>
      <c r="IP209" s="9"/>
      <c r="IQ209" s="9"/>
      <c r="IR209" s="9"/>
      <c r="IS209" s="9"/>
      <c r="IT209" s="9"/>
      <c r="IU209" s="9"/>
      <c r="IV209" s="9"/>
      <c r="IW209" s="9"/>
      <c r="IX209" s="9"/>
      <c r="IY209" s="9"/>
      <c r="IZ209" s="9"/>
      <c r="JA209" s="9"/>
      <c r="JB209" s="9"/>
      <c r="JC209" s="9"/>
      <c r="JD209" s="9"/>
      <c r="JE209" s="9"/>
      <c r="JF209" s="9"/>
      <c r="JG209" s="9"/>
      <c r="JH209" s="9"/>
      <c r="JI209" s="9"/>
      <c r="JJ209" s="9"/>
      <c r="JK209" s="9"/>
      <c r="JL209" s="9"/>
      <c r="JM209" s="9"/>
      <c r="JN209" s="9"/>
      <c r="JO209" s="9"/>
      <c r="JP209" s="9"/>
      <c r="JQ209" s="9"/>
      <c r="JR209" s="9"/>
      <c r="JS209" s="9"/>
      <c r="JT209" s="9"/>
      <c r="JU209" s="9"/>
      <c r="JV209" s="9"/>
      <c r="JW209" s="9"/>
      <c r="JX209" s="9"/>
      <c r="JY209" s="9"/>
      <c r="JZ209" s="9"/>
      <c r="KA209" s="9"/>
      <c r="KB209" s="9"/>
      <c r="KC209" s="9"/>
      <c r="KD209" s="9"/>
      <c r="KE209" s="9"/>
      <c r="KF209" s="9"/>
      <c r="KG209" s="9"/>
      <c r="KH209" s="9"/>
      <c r="KI209" s="9"/>
      <c r="KJ209" s="9"/>
      <c r="KK209" s="9"/>
      <c r="KL209" s="9"/>
      <c r="KM209" s="9"/>
      <c r="KN209" s="9"/>
      <c r="KO209" s="9"/>
      <c r="KP209" s="9"/>
      <c r="KQ209" s="9"/>
      <c r="KR209" s="9"/>
      <c r="KS209" s="9"/>
      <c r="KT209" s="9"/>
      <c r="KU209" s="9"/>
      <c r="KV209" s="9"/>
      <c r="KW209" s="9"/>
      <c r="KX209" s="9"/>
      <c r="KY209" s="9"/>
      <c r="KZ209" s="9"/>
      <c r="LA209" s="9"/>
      <c r="LB209" s="9"/>
      <c r="LC209" s="9"/>
      <c r="LD209" s="9"/>
      <c r="LE209" s="9"/>
      <c r="LF209" s="9"/>
      <c r="LG209" s="9"/>
      <c r="LH209" s="9"/>
      <c r="LI209" s="9"/>
      <c r="LJ209" s="9"/>
      <c r="LK209" s="9"/>
      <c r="LL209" s="9"/>
      <c r="LM209" s="9"/>
      <c r="LN209" s="9"/>
      <c r="LO209" s="9"/>
      <c r="LP209" s="9"/>
      <c r="LQ209" s="9"/>
      <c r="LR209" s="9"/>
      <c r="LS209" s="9"/>
      <c r="LT209" s="9"/>
      <c r="LU209" s="9"/>
      <c r="LV209" s="9"/>
      <c r="LW209" s="9"/>
      <c r="LX209" s="9"/>
      <c r="LY209" s="9"/>
      <c r="LZ209" s="9"/>
      <c r="MA209" s="9"/>
      <c r="MB209" s="9"/>
      <c r="MC209" s="9"/>
      <c r="MD209" s="9"/>
      <c r="ME209" s="9"/>
      <c r="MF209" s="9"/>
      <c r="MG209" s="9"/>
      <c r="MH209" s="9"/>
      <c r="MI209" s="9"/>
      <c r="MJ209" s="9"/>
      <c r="MK209" s="9"/>
      <c r="ML209" s="9"/>
      <c r="MM209" s="9"/>
      <c r="MN209" s="9"/>
      <c r="MO209" s="9"/>
      <c r="MP209" s="9"/>
      <c r="MQ209" s="9"/>
      <c r="MR209" s="9"/>
      <c r="MS209" s="9"/>
      <c r="MT209" s="9"/>
      <c r="MU209" s="9"/>
      <c r="MV209" s="9"/>
      <c r="MW209" s="9"/>
      <c r="MX209" s="9"/>
      <c r="MY209" s="9"/>
      <c r="MZ209" s="9"/>
      <c r="NA209" s="9"/>
      <c r="NB209" s="9"/>
      <c r="NC209" s="9"/>
      <c r="ND209" s="9"/>
      <c r="NE209" s="9"/>
      <c r="NF209" s="9"/>
      <c r="NG209" s="9"/>
      <c r="NH209" s="9"/>
      <c r="NI209" s="9"/>
      <c r="NJ209" s="9"/>
      <c r="NK209" s="9"/>
      <c r="NL209" s="9"/>
      <c r="NM209" s="9"/>
      <c r="NN209" s="9"/>
      <c r="NO209" s="9"/>
      <c r="NP209" s="9"/>
      <c r="NQ209" s="9"/>
      <c r="NR209" s="9"/>
      <c r="NS209" s="9"/>
      <c r="NT209" s="9"/>
      <c r="NU209" s="9"/>
      <c r="NV209" s="9"/>
      <c r="NW209" s="9"/>
      <c r="NX209" s="9"/>
      <c r="NY209" s="9"/>
      <c r="NZ209" s="9"/>
      <c r="OA209" s="9"/>
      <c r="OB209" s="9"/>
      <c r="OC209" s="9"/>
      <c r="OD209" s="9"/>
      <c r="OE209" s="9"/>
      <c r="OF209" s="9"/>
      <c r="OG209" s="9"/>
      <c r="OH209" s="9"/>
      <c r="OI209" s="9"/>
      <c r="OJ209" s="9"/>
      <c r="OK209" s="9"/>
      <c r="OL209" s="9"/>
      <c r="OM209" s="9"/>
      <c r="ON209" s="9"/>
      <c r="OO209" s="9"/>
      <c r="OP209" s="9"/>
      <c r="OQ209" s="9"/>
      <c r="OR209" s="9"/>
      <c r="OS209" s="9"/>
      <c r="OT209" s="9"/>
      <c r="OU209" s="9"/>
      <c r="OV209" s="9"/>
      <c r="OW209" s="9"/>
      <c r="OX209" s="9"/>
      <c r="OY209" s="9"/>
      <c r="OZ209" s="9"/>
      <c r="PA209" s="9"/>
      <c r="PB209" s="9"/>
      <c r="PC209" s="9"/>
      <c r="PD209" s="9"/>
      <c r="PE209" s="9"/>
      <c r="PF209" s="9"/>
      <c r="PG209" s="9"/>
      <c r="PH209" s="9"/>
      <c r="PI209" s="9"/>
      <c r="PJ209" s="9"/>
      <c r="PK209" s="9"/>
      <c r="PL209" s="9"/>
      <c r="PM209" s="9"/>
      <c r="PN209" s="9"/>
      <c r="PO209" s="9"/>
      <c r="PP209" s="9"/>
      <c r="PQ209" s="9"/>
      <c r="PR209" s="9"/>
      <c r="PS209" s="9"/>
      <c r="PT209" s="9"/>
      <c r="PU209" s="9"/>
      <c r="PV209" s="9"/>
      <c r="PW209" s="9"/>
      <c r="PX209" s="9"/>
      <c r="PY209" s="9"/>
      <c r="PZ209" s="9"/>
      <c r="QA209" s="9"/>
      <c r="QB209" s="9"/>
      <c r="QC209" s="9"/>
      <c r="QD209" s="9"/>
      <c r="QE209" s="9"/>
      <c r="QF209" s="9"/>
      <c r="QG209" s="9"/>
      <c r="QH209" s="9"/>
      <c r="QI209" s="9"/>
      <c r="QJ209" s="9"/>
      <c r="QK209" s="9"/>
      <c r="QL209" s="9"/>
      <c r="QM209" s="9"/>
      <c r="QN209" s="9"/>
      <c r="QO209" s="9"/>
      <c r="QP209" s="9"/>
      <c r="QQ209" s="9"/>
      <c r="QR209" s="9"/>
      <c r="QS209" s="9"/>
      <c r="QT209" s="9"/>
      <c r="QU209" s="9"/>
      <c r="QV209" s="9"/>
      <c r="QW209" s="9"/>
      <c r="QX209" s="9"/>
      <c r="QY209" s="9"/>
      <c r="QZ209" s="9"/>
      <c r="RA209" s="9"/>
      <c r="RB209" s="9"/>
      <c r="RC209" s="9"/>
      <c r="RD209" s="9"/>
      <c r="RE209" s="9"/>
      <c r="RF209" s="9"/>
      <c r="RG209" s="9"/>
      <c r="RH209" s="9"/>
      <c r="RI209" s="9"/>
      <c r="RJ209" s="9"/>
      <c r="RK209" s="9"/>
      <c r="RL209" s="9"/>
      <c r="RM209" s="9"/>
      <c r="RN209" s="9"/>
      <c r="RO209" s="9"/>
      <c r="RP209" s="9"/>
      <c r="RQ209" s="9"/>
      <c r="RR209" s="9"/>
      <c r="RS209" s="9"/>
      <c r="RT209" s="9"/>
      <c r="RU209" s="9"/>
      <c r="RV209" s="9"/>
      <c r="RW209" s="9"/>
      <c r="RX209" s="9"/>
      <c r="RY209" s="9"/>
      <c r="RZ209" s="9"/>
      <c r="SA209" s="9"/>
      <c r="SB209" s="9"/>
      <c r="SC209" s="9"/>
      <c r="SD209" s="9"/>
      <c r="SE209" s="9"/>
      <c r="SF209" s="9"/>
      <c r="SG209" s="9"/>
      <c r="SH209" s="9"/>
      <c r="SI209" s="9"/>
      <c r="SJ209" s="9"/>
      <c r="SK209" s="9"/>
      <c r="SL209" s="9"/>
      <c r="SM209" s="9"/>
      <c r="SN209" s="9"/>
      <c r="SO209" s="9"/>
      <c r="SP209" s="9"/>
      <c r="SQ209" s="9"/>
      <c r="SR209" s="9"/>
      <c r="SS209" s="9"/>
      <c r="ST209" s="9"/>
      <c r="SU209" s="9"/>
      <c r="SV209" s="9"/>
      <c r="SW209" s="9"/>
      <c r="SX209" s="9"/>
      <c r="SY209" s="9"/>
      <c r="SZ209" s="9"/>
      <c r="TA209" s="9"/>
      <c r="TB209" s="9"/>
      <c r="TC209" s="9"/>
      <c r="TD209" s="9"/>
      <c r="TE209" s="9"/>
      <c r="TF209" s="9"/>
      <c r="TG209" s="9"/>
      <c r="TH209" s="9"/>
      <c r="TI209" s="9"/>
      <c r="TJ209" s="9"/>
      <c r="TK209" s="9"/>
      <c r="TL209" s="9"/>
      <c r="TM209" s="9"/>
      <c r="TN209" s="9"/>
      <c r="TO209" s="9"/>
      <c r="TP209" s="9"/>
      <c r="TQ209" s="9"/>
      <c r="TR209" s="9"/>
      <c r="TS209" s="9"/>
      <c r="TT209" s="9"/>
      <c r="TU209" s="9"/>
      <c r="TV209" s="9"/>
      <c r="TW209" s="9"/>
      <c r="TX209" s="9"/>
      <c r="TY209" s="9"/>
      <c r="TZ209" s="9"/>
      <c r="UA209" s="9"/>
      <c r="UB209" s="9"/>
      <c r="UC209" s="9"/>
      <c r="UD209" s="9"/>
      <c r="UE209" s="9"/>
      <c r="UF209" s="9"/>
      <c r="UG209" s="9"/>
      <c r="UH209" s="9"/>
      <c r="UI209" s="9"/>
      <c r="UJ209" s="9"/>
      <c r="UK209" s="9"/>
      <c r="UL209" s="9"/>
      <c r="UM209" s="9"/>
      <c r="UN209" s="9"/>
      <c r="UO209" s="9"/>
      <c r="UP209" s="9"/>
      <c r="UQ209" s="9"/>
      <c r="UR209" s="9"/>
      <c r="US209" s="9"/>
      <c r="UT209" s="9"/>
      <c r="UU209" s="9"/>
      <c r="UV209" s="9"/>
      <c r="UW209" s="9"/>
      <c r="UX209" s="9"/>
      <c r="UY209" s="9"/>
      <c r="UZ209" s="9"/>
      <c r="VA209" s="9"/>
      <c r="VB209" s="9"/>
      <c r="VC209" s="9"/>
      <c r="VD209" s="9"/>
      <c r="VE209" s="9"/>
      <c r="VF209" s="9"/>
      <c r="VG209" s="9"/>
      <c r="VH209" s="9"/>
      <c r="VI209" s="9"/>
      <c r="VJ209" s="9"/>
      <c r="VK209" s="9"/>
      <c r="VL209" s="9"/>
      <c r="VM209" s="9"/>
      <c r="VN209" s="9"/>
      <c r="VO209" s="9"/>
      <c r="VP209" s="9"/>
      <c r="VQ209" s="9"/>
      <c r="VR209" s="9"/>
      <c r="VS209" s="9"/>
      <c r="VT209" s="9"/>
      <c r="VU209" s="9"/>
      <c r="VV209" s="9"/>
      <c r="VW209" s="9"/>
      <c r="VX209" s="9"/>
      <c r="VY209" s="9"/>
      <c r="VZ209" s="9"/>
      <c r="WA209" s="9"/>
      <c r="WB209" s="9"/>
      <c r="WC209" s="9"/>
      <c r="WD209" s="9"/>
      <c r="WE209" s="9"/>
      <c r="WF209" s="9"/>
      <c r="WG209" s="9"/>
      <c r="WH209" s="9"/>
      <c r="WI209" s="9"/>
      <c r="WJ209" s="9"/>
      <c r="WK209" s="9"/>
      <c r="WL209" s="9"/>
      <c r="WM209" s="9"/>
      <c r="WN209" s="9"/>
      <c r="WO209" s="9"/>
      <c r="WP209" s="9"/>
      <c r="WQ209" s="9"/>
      <c r="WR209" s="9"/>
      <c r="WS209" s="9"/>
      <c r="WT209" s="9"/>
      <c r="WU209" s="9"/>
      <c r="WV209" s="9"/>
      <c r="WW209" s="9"/>
      <c r="WX209" s="9"/>
      <c r="WY209" s="9"/>
      <c r="WZ209" s="9"/>
      <c r="XA209" s="9"/>
      <c r="XB209" s="9"/>
      <c r="XC209" s="9"/>
      <c r="XD209" s="9"/>
      <c r="XE209" s="9"/>
      <c r="XF209" s="9"/>
      <c r="XG209" s="9"/>
      <c r="XH209" s="9"/>
      <c r="XI209" s="9"/>
      <c r="XJ209" s="9"/>
      <c r="XK209" s="9"/>
      <c r="XL209" s="9"/>
      <c r="XM209" s="9"/>
      <c r="XN209" s="9"/>
      <c r="XO209" s="9"/>
      <c r="XP209" s="9"/>
      <c r="XQ209" s="9"/>
      <c r="XR209" s="9"/>
      <c r="XS209" s="9"/>
      <c r="XT209" s="9"/>
      <c r="XU209" s="9"/>
      <c r="XV209" s="9"/>
      <c r="XW209" s="9"/>
      <c r="XX209" s="9"/>
      <c r="XY209" s="9"/>
      <c r="XZ209" s="9"/>
      <c r="YA209" s="9"/>
      <c r="YB209" s="9"/>
      <c r="YC209" s="9"/>
      <c r="YD209" s="9"/>
      <c r="YE209" s="9"/>
      <c r="YF209" s="9"/>
      <c r="YG209" s="9"/>
      <c r="YH209" s="9"/>
      <c r="YI209" s="9"/>
      <c r="YJ209" s="9"/>
      <c r="YK209" s="9"/>
      <c r="YL209" s="9"/>
      <c r="YM209" s="9"/>
      <c r="YN209" s="9"/>
      <c r="YO209" s="9"/>
      <c r="YP209" s="9"/>
      <c r="YQ209" s="9"/>
      <c r="YR209" s="9"/>
      <c r="YS209" s="9"/>
      <c r="YT209" s="9"/>
      <c r="YU209" s="9"/>
      <c r="YV209" s="9"/>
      <c r="YW209" s="9"/>
      <c r="YX209" s="9"/>
      <c r="YY209" s="9"/>
      <c r="YZ209" s="9"/>
      <c r="ZA209" s="9"/>
      <c r="ZB209" s="9"/>
      <c r="ZC209" s="9"/>
      <c r="ZD209" s="9"/>
      <c r="ZE209" s="9"/>
      <c r="ZF209" s="9"/>
      <c r="ZG209" s="9"/>
      <c r="ZH209" s="9"/>
      <c r="ZI209" s="9"/>
      <c r="ZJ209" s="9"/>
      <c r="ZK209" s="9"/>
      <c r="ZL209" s="9"/>
      <c r="ZM209" s="9"/>
      <c r="ZN209" s="9"/>
      <c r="ZO209" s="9"/>
      <c r="ZP209" s="9"/>
      <c r="ZQ209" s="9"/>
      <c r="ZR209" s="9"/>
      <c r="ZS209" s="9"/>
      <c r="ZT209" s="9"/>
      <c r="ZU209" s="9"/>
      <c r="ZV209" s="9"/>
      <c r="ZW209" s="9"/>
      <c r="ZX209" s="9"/>
      <c r="ZY209" s="9"/>
      <c r="ZZ209" s="9"/>
      <c r="AAA209" s="9"/>
      <c r="AAB209" s="9"/>
      <c r="AAC209" s="9"/>
      <c r="AAD209" s="9"/>
      <c r="AAE209" s="9"/>
      <c r="AAF209" s="9"/>
      <c r="AAG209" s="9"/>
      <c r="AAH209" s="9"/>
      <c r="AAI209" s="9"/>
      <c r="AAJ209" s="9"/>
      <c r="AAK209" s="9"/>
      <c r="AAL209" s="9"/>
      <c r="AAM209" s="9"/>
      <c r="AAN209" s="9"/>
      <c r="AAO209" s="9"/>
      <c r="AAP209" s="9"/>
      <c r="AAQ209" s="9"/>
      <c r="AAR209" s="9"/>
      <c r="AAS209" s="9"/>
      <c r="AAT209" s="9"/>
      <c r="AAU209" s="9"/>
      <c r="AAV209" s="9"/>
      <c r="AAW209" s="9"/>
      <c r="AAX209" s="9"/>
      <c r="AAY209" s="9"/>
      <c r="AAZ209" s="9"/>
      <c r="ABA209" s="9"/>
      <c r="ABB209" s="9"/>
      <c r="ABC209" s="9"/>
      <c r="ABD209" s="9"/>
      <c r="ABE209" s="9"/>
      <c r="ABF209" s="9"/>
      <c r="ABG209" s="9"/>
      <c r="ABH209" s="9"/>
      <c r="ABI209" s="9"/>
      <c r="ABJ209" s="9"/>
      <c r="ABK209" s="9"/>
      <c r="ABL209" s="9"/>
      <c r="ABM209" s="9"/>
      <c r="ABN209" s="9"/>
      <c r="ABO209" s="9"/>
      <c r="ABP209" s="9"/>
      <c r="ABQ209" s="9"/>
      <c r="ABR209" s="9"/>
      <c r="ABS209" s="9"/>
      <c r="ABT209" s="9"/>
      <c r="ABU209" s="9"/>
      <c r="ABV209" s="9"/>
      <c r="ABW209" s="9"/>
      <c r="ABX209" s="9"/>
      <c r="ABY209" s="9"/>
      <c r="ABZ209" s="9"/>
      <c r="ACA209" s="9"/>
      <c r="ACB209" s="9"/>
      <c r="ACC209" s="9"/>
      <c r="ACD209" s="9"/>
      <c r="ACE209" s="9"/>
      <c r="ACF209" s="9"/>
      <c r="ACG209" s="9"/>
      <c r="ACH209" s="9"/>
      <c r="ACI209" s="9"/>
      <c r="ACJ209" s="9"/>
      <c r="ACK209" s="9"/>
      <c r="ACL209" s="9"/>
      <c r="ACM209" s="9"/>
      <c r="ACN209" s="9"/>
      <c r="ACO209" s="9"/>
      <c r="ACP209" s="9"/>
      <c r="ACQ209" s="9"/>
      <c r="ACR209" s="9"/>
      <c r="ACS209" s="9"/>
      <c r="ACT209" s="9"/>
      <c r="ACU209" s="9"/>
      <c r="ACV209" s="9"/>
      <c r="ACW209" s="9"/>
      <c r="ACX209" s="9"/>
      <c r="ACY209" s="9"/>
      <c r="ACZ209" s="9"/>
      <c r="ADA209" s="9"/>
      <c r="ADB209" s="9"/>
      <c r="ADC209" s="9"/>
      <c r="ADD209" s="9"/>
      <c r="ADE209" s="9"/>
      <c r="ADF209" s="9"/>
      <c r="ADG209" s="9"/>
      <c r="ADH209" s="9"/>
      <c r="ADI209" s="9"/>
      <c r="ADJ209" s="9"/>
      <c r="ADK209" s="9"/>
      <c r="ADL209" s="9"/>
      <c r="ADM209" s="9"/>
      <c r="ADN209" s="9"/>
      <c r="ADO209" s="9"/>
      <c r="ADP209" s="9"/>
      <c r="ADQ209" s="9"/>
      <c r="ADR209" s="9"/>
      <c r="ADS209" s="9"/>
      <c r="ADT209" s="9"/>
      <c r="ADU209" s="9"/>
      <c r="ADV209" s="9"/>
    </row>
    <row r="210" spans="1:802" s="10" customFormat="1">
      <c r="A210" s="9"/>
      <c r="B210" s="38" t="s">
        <v>67</v>
      </c>
      <c r="C210" s="39">
        <v>252851</v>
      </c>
      <c r="D210" s="108">
        <v>251615</v>
      </c>
      <c r="E210" s="109">
        <v>1236</v>
      </c>
      <c r="F210" s="39">
        <v>498199</v>
      </c>
      <c r="G210" s="108">
        <v>493501</v>
      </c>
      <c r="H210" s="109">
        <v>4698</v>
      </c>
      <c r="I210" s="39">
        <v>757161</v>
      </c>
      <c r="J210" s="108">
        <v>747787</v>
      </c>
      <c r="K210" s="109">
        <v>9374</v>
      </c>
      <c r="L210" s="39">
        <v>979576</v>
      </c>
      <c r="M210" s="108">
        <v>961654</v>
      </c>
      <c r="N210" s="109">
        <v>17922</v>
      </c>
      <c r="O210" s="39">
        <v>1317290</v>
      </c>
      <c r="P210" s="108">
        <v>1293284</v>
      </c>
      <c r="Q210" s="109">
        <v>24006</v>
      </c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  <c r="IG210" s="9"/>
      <c r="IH210" s="9"/>
      <c r="II210" s="9"/>
      <c r="IJ210" s="9"/>
      <c r="IK210" s="9"/>
      <c r="IL210" s="9"/>
      <c r="IM210" s="9"/>
      <c r="IN210" s="9"/>
      <c r="IO210" s="9"/>
      <c r="IP210" s="9"/>
      <c r="IQ210" s="9"/>
      <c r="IR210" s="9"/>
      <c r="IS210" s="9"/>
      <c r="IT210" s="9"/>
      <c r="IU210" s="9"/>
      <c r="IV210" s="9"/>
      <c r="IW210" s="9"/>
      <c r="IX210" s="9"/>
      <c r="IY210" s="9"/>
      <c r="IZ210" s="9"/>
      <c r="JA210" s="9"/>
      <c r="JB210" s="9"/>
      <c r="JC210" s="9"/>
      <c r="JD210" s="9"/>
      <c r="JE210" s="9"/>
      <c r="JF210" s="9"/>
      <c r="JG210" s="9"/>
      <c r="JH210" s="9"/>
      <c r="JI210" s="9"/>
      <c r="JJ210" s="9"/>
      <c r="JK210" s="9"/>
      <c r="JL210" s="9"/>
      <c r="JM210" s="9"/>
      <c r="JN210" s="9"/>
      <c r="JO210" s="9"/>
      <c r="JP210" s="9"/>
      <c r="JQ210" s="9"/>
      <c r="JR210" s="9"/>
      <c r="JS210" s="9"/>
      <c r="JT210" s="9"/>
      <c r="JU210" s="9"/>
      <c r="JV210" s="9"/>
      <c r="JW210" s="9"/>
      <c r="JX210" s="9"/>
      <c r="JY210" s="9"/>
      <c r="JZ210" s="9"/>
      <c r="KA210" s="9"/>
      <c r="KB210" s="9"/>
      <c r="KC210" s="9"/>
      <c r="KD210" s="9"/>
      <c r="KE210" s="9"/>
      <c r="KF210" s="9"/>
      <c r="KG210" s="9"/>
      <c r="KH210" s="9"/>
      <c r="KI210" s="9"/>
      <c r="KJ210" s="9"/>
      <c r="KK210" s="9"/>
      <c r="KL210" s="9"/>
      <c r="KM210" s="9"/>
      <c r="KN210" s="9"/>
      <c r="KO210" s="9"/>
      <c r="KP210" s="9"/>
      <c r="KQ210" s="9"/>
      <c r="KR210" s="9"/>
      <c r="KS210" s="9"/>
      <c r="KT210" s="9"/>
      <c r="KU210" s="9"/>
      <c r="KV210" s="9"/>
      <c r="KW210" s="9"/>
      <c r="KX210" s="9"/>
      <c r="KY210" s="9"/>
      <c r="KZ210" s="9"/>
      <c r="LA210" s="9"/>
      <c r="LB210" s="9"/>
      <c r="LC210" s="9"/>
      <c r="LD210" s="9"/>
      <c r="LE210" s="9"/>
      <c r="LF210" s="9"/>
      <c r="LG210" s="9"/>
      <c r="LH210" s="9"/>
      <c r="LI210" s="9"/>
      <c r="LJ210" s="9"/>
      <c r="LK210" s="9"/>
      <c r="LL210" s="9"/>
      <c r="LM210" s="9"/>
      <c r="LN210" s="9"/>
      <c r="LO210" s="9"/>
      <c r="LP210" s="9"/>
      <c r="LQ210" s="9"/>
      <c r="LR210" s="9"/>
      <c r="LS210" s="9"/>
      <c r="LT210" s="9"/>
      <c r="LU210" s="9"/>
      <c r="LV210" s="9"/>
      <c r="LW210" s="9"/>
      <c r="LX210" s="9"/>
      <c r="LY210" s="9"/>
      <c r="LZ210" s="9"/>
      <c r="MA210" s="9"/>
      <c r="MB210" s="9"/>
      <c r="MC210" s="9"/>
      <c r="MD210" s="9"/>
      <c r="ME210" s="9"/>
      <c r="MF210" s="9"/>
      <c r="MG210" s="9"/>
      <c r="MH210" s="9"/>
      <c r="MI210" s="9"/>
      <c r="MJ210" s="9"/>
      <c r="MK210" s="9"/>
      <c r="ML210" s="9"/>
      <c r="MM210" s="9"/>
      <c r="MN210" s="9"/>
      <c r="MO210" s="9"/>
      <c r="MP210" s="9"/>
      <c r="MQ210" s="9"/>
      <c r="MR210" s="9"/>
      <c r="MS210" s="9"/>
      <c r="MT210" s="9"/>
      <c r="MU210" s="9"/>
      <c r="MV210" s="9"/>
      <c r="MW210" s="9"/>
      <c r="MX210" s="9"/>
      <c r="MY210" s="9"/>
      <c r="MZ210" s="9"/>
      <c r="NA210" s="9"/>
      <c r="NB210" s="9"/>
      <c r="NC210" s="9"/>
      <c r="ND210" s="9"/>
      <c r="NE210" s="9"/>
      <c r="NF210" s="9"/>
      <c r="NG210" s="9"/>
      <c r="NH210" s="9"/>
      <c r="NI210" s="9"/>
      <c r="NJ210" s="9"/>
      <c r="NK210" s="9"/>
      <c r="NL210" s="9"/>
      <c r="NM210" s="9"/>
      <c r="NN210" s="9"/>
      <c r="NO210" s="9"/>
      <c r="NP210" s="9"/>
      <c r="NQ210" s="9"/>
      <c r="NR210" s="9"/>
      <c r="NS210" s="9"/>
      <c r="NT210" s="9"/>
      <c r="NU210" s="9"/>
      <c r="NV210" s="9"/>
      <c r="NW210" s="9"/>
      <c r="NX210" s="9"/>
      <c r="NY210" s="9"/>
      <c r="NZ210" s="9"/>
      <c r="OA210" s="9"/>
      <c r="OB210" s="9"/>
      <c r="OC210" s="9"/>
      <c r="OD210" s="9"/>
      <c r="OE210" s="9"/>
      <c r="OF210" s="9"/>
      <c r="OG210" s="9"/>
      <c r="OH210" s="9"/>
      <c r="OI210" s="9"/>
      <c r="OJ210" s="9"/>
      <c r="OK210" s="9"/>
      <c r="OL210" s="9"/>
      <c r="OM210" s="9"/>
      <c r="ON210" s="9"/>
      <c r="OO210" s="9"/>
      <c r="OP210" s="9"/>
      <c r="OQ210" s="9"/>
      <c r="OR210" s="9"/>
      <c r="OS210" s="9"/>
      <c r="OT210" s="9"/>
      <c r="OU210" s="9"/>
      <c r="OV210" s="9"/>
      <c r="OW210" s="9"/>
      <c r="OX210" s="9"/>
      <c r="OY210" s="9"/>
      <c r="OZ210" s="9"/>
      <c r="PA210" s="9"/>
      <c r="PB210" s="9"/>
      <c r="PC210" s="9"/>
      <c r="PD210" s="9"/>
      <c r="PE210" s="9"/>
      <c r="PF210" s="9"/>
      <c r="PG210" s="9"/>
      <c r="PH210" s="9"/>
      <c r="PI210" s="9"/>
      <c r="PJ210" s="9"/>
      <c r="PK210" s="9"/>
      <c r="PL210" s="9"/>
      <c r="PM210" s="9"/>
      <c r="PN210" s="9"/>
      <c r="PO210" s="9"/>
      <c r="PP210" s="9"/>
      <c r="PQ210" s="9"/>
      <c r="PR210" s="9"/>
      <c r="PS210" s="9"/>
      <c r="PT210" s="9"/>
      <c r="PU210" s="9"/>
      <c r="PV210" s="9"/>
      <c r="PW210" s="9"/>
      <c r="PX210" s="9"/>
      <c r="PY210" s="9"/>
      <c r="PZ210" s="9"/>
      <c r="QA210" s="9"/>
      <c r="QB210" s="9"/>
      <c r="QC210" s="9"/>
      <c r="QD210" s="9"/>
      <c r="QE210" s="9"/>
      <c r="QF210" s="9"/>
      <c r="QG210" s="9"/>
      <c r="QH210" s="9"/>
      <c r="QI210" s="9"/>
      <c r="QJ210" s="9"/>
      <c r="QK210" s="9"/>
      <c r="QL210" s="9"/>
      <c r="QM210" s="9"/>
      <c r="QN210" s="9"/>
      <c r="QO210" s="9"/>
      <c r="QP210" s="9"/>
      <c r="QQ210" s="9"/>
      <c r="QR210" s="9"/>
      <c r="QS210" s="9"/>
      <c r="QT210" s="9"/>
      <c r="QU210" s="9"/>
      <c r="QV210" s="9"/>
      <c r="QW210" s="9"/>
      <c r="QX210" s="9"/>
      <c r="QY210" s="9"/>
      <c r="QZ210" s="9"/>
      <c r="RA210" s="9"/>
      <c r="RB210" s="9"/>
      <c r="RC210" s="9"/>
      <c r="RD210" s="9"/>
      <c r="RE210" s="9"/>
      <c r="RF210" s="9"/>
      <c r="RG210" s="9"/>
      <c r="RH210" s="9"/>
      <c r="RI210" s="9"/>
      <c r="RJ210" s="9"/>
      <c r="RK210" s="9"/>
      <c r="RL210" s="9"/>
      <c r="RM210" s="9"/>
      <c r="RN210" s="9"/>
      <c r="RO210" s="9"/>
      <c r="RP210" s="9"/>
      <c r="RQ210" s="9"/>
      <c r="RR210" s="9"/>
      <c r="RS210" s="9"/>
      <c r="RT210" s="9"/>
      <c r="RU210" s="9"/>
      <c r="RV210" s="9"/>
      <c r="RW210" s="9"/>
      <c r="RX210" s="9"/>
      <c r="RY210" s="9"/>
      <c r="RZ210" s="9"/>
      <c r="SA210" s="9"/>
      <c r="SB210" s="9"/>
      <c r="SC210" s="9"/>
      <c r="SD210" s="9"/>
      <c r="SE210" s="9"/>
      <c r="SF210" s="9"/>
      <c r="SG210" s="9"/>
      <c r="SH210" s="9"/>
      <c r="SI210" s="9"/>
      <c r="SJ210" s="9"/>
      <c r="SK210" s="9"/>
      <c r="SL210" s="9"/>
      <c r="SM210" s="9"/>
      <c r="SN210" s="9"/>
      <c r="SO210" s="9"/>
      <c r="SP210" s="9"/>
      <c r="SQ210" s="9"/>
      <c r="SR210" s="9"/>
      <c r="SS210" s="9"/>
      <c r="ST210" s="9"/>
      <c r="SU210" s="9"/>
      <c r="SV210" s="9"/>
      <c r="SW210" s="9"/>
      <c r="SX210" s="9"/>
      <c r="SY210" s="9"/>
      <c r="SZ210" s="9"/>
      <c r="TA210" s="9"/>
      <c r="TB210" s="9"/>
      <c r="TC210" s="9"/>
      <c r="TD210" s="9"/>
      <c r="TE210" s="9"/>
      <c r="TF210" s="9"/>
      <c r="TG210" s="9"/>
      <c r="TH210" s="9"/>
      <c r="TI210" s="9"/>
      <c r="TJ210" s="9"/>
      <c r="TK210" s="9"/>
      <c r="TL210" s="9"/>
      <c r="TM210" s="9"/>
      <c r="TN210" s="9"/>
      <c r="TO210" s="9"/>
      <c r="TP210" s="9"/>
      <c r="TQ210" s="9"/>
      <c r="TR210" s="9"/>
      <c r="TS210" s="9"/>
      <c r="TT210" s="9"/>
      <c r="TU210" s="9"/>
      <c r="TV210" s="9"/>
      <c r="TW210" s="9"/>
      <c r="TX210" s="9"/>
      <c r="TY210" s="9"/>
      <c r="TZ210" s="9"/>
      <c r="UA210" s="9"/>
      <c r="UB210" s="9"/>
      <c r="UC210" s="9"/>
      <c r="UD210" s="9"/>
      <c r="UE210" s="9"/>
      <c r="UF210" s="9"/>
      <c r="UG210" s="9"/>
      <c r="UH210" s="9"/>
      <c r="UI210" s="9"/>
      <c r="UJ210" s="9"/>
      <c r="UK210" s="9"/>
      <c r="UL210" s="9"/>
      <c r="UM210" s="9"/>
      <c r="UN210" s="9"/>
      <c r="UO210" s="9"/>
      <c r="UP210" s="9"/>
      <c r="UQ210" s="9"/>
      <c r="UR210" s="9"/>
      <c r="US210" s="9"/>
      <c r="UT210" s="9"/>
      <c r="UU210" s="9"/>
      <c r="UV210" s="9"/>
      <c r="UW210" s="9"/>
      <c r="UX210" s="9"/>
      <c r="UY210" s="9"/>
      <c r="UZ210" s="9"/>
      <c r="VA210" s="9"/>
      <c r="VB210" s="9"/>
      <c r="VC210" s="9"/>
      <c r="VD210" s="9"/>
      <c r="VE210" s="9"/>
      <c r="VF210" s="9"/>
      <c r="VG210" s="9"/>
      <c r="VH210" s="9"/>
      <c r="VI210" s="9"/>
      <c r="VJ210" s="9"/>
      <c r="VK210" s="9"/>
      <c r="VL210" s="9"/>
      <c r="VM210" s="9"/>
      <c r="VN210" s="9"/>
      <c r="VO210" s="9"/>
      <c r="VP210" s="9"/>
      <c r="VQ210" s="9"/>
      <c r="VR210" s="9"/>
      <c r="VS210" s="9"/>
      <c r="VT210" s="9"/>
      <c r="VU210" s="9"/>
      <c r="VV210" s="9"/>
      <c r="VW210" s="9"/>
      <c r="VX210" s="9"/>
      <c r="VY210" s="9"/>
      <c r="VZ210" s="9"/>
      <c r="WA210" s="9"/>
      <c r="WB210" s="9"/>
      <c r="WC210" s="9"/>
      <c r="WD210" s="9"/>
      <c r="WE210" s="9"/>
      <c r="WF210" s="9"/>
      <c r="WG210" s="9"/>
      <c r="WH210" s="9"/>
      <c r="WI210" s="9"/>
      <c r="WJ210" s="9"/>
      <c r="WK210" s="9"/>
      <c r="WL210" s="9"/>
      <c r="WM210" s="9"/>
      <c r="WN210" s="9"/>
      <c r="WO210" s="9"/>
      <c r="WP210" s="9"/>
      <c r="WQ210" s="9"/>
      <c r="WR210" s="9"/>
      <c r="WS210" s="9"/>
      <c r="WT210" s="9"/>
      <c r="WU210" s="9"/>
      <c r="WV210" s="9"/>
      <c r="WW210" s="9"/>
      <c r="WX210" s="9"/>
      <c r="WY210" s="9"/>
      <c r="WZ210" s="9"/>
      <c r="XA210" s="9"/>
      <c r="XB210" s="9"/>
      <c r="XC210" s="9"/>
      <c r="XD210" s="9"/>
      <c r="XE210" s="9"/>
      <c r="XF210" s="9"/>
      <c r="XG210" s="9"/>
      <c r="XH210" s="9"/>
      <c r="XI210" s="9"/>
      <c r="XJ210" s="9"/>
      <c r="XK210" s="9"/>
      <c r="XL210" s="9"/>
      <c r="XM210" s="9"/>
      <c r="XN210" s="9"/>
      <c r="XO210" s="9"/>
      <c r="XP210" s="9"/>
      <c r="XQ210" s="9"/>
      <c r="XR210" s="9"/>
      <c r="XS210" s="9"/>
      <c r="XT210" s="9"/>
      <c r="XU210" s="9"/>
      <c r="XV210" s="9"/>
      <c r="XW210" s="9"/>
      <c r="XX210" s="9"/>
      <c r="XY210" s="9"/>
      <c r="XZ210" s="9"/>
      <c r="YA210" s="9"/>
      <c r="YB210" s="9"/>
      <c r="YC210" s="9"/>
      <c r="YD210" s="9"/>
      <c r="YE210" s="9"/>
      <c r="YF210" s="9"/>
      <c r="YG210" s="9"/>
      <c r="YH210" s="9"/>
      <c r="YI210" s="9"/>
      <c r="YJ210" s="9"/>
      <c r="YK210" s="9"/>
      <c r="YL210" s="9"/>
      <c r="YM210" s="9"/>
      <c r="YN210" s="9"/>
      <c r="YO210" s="9"/>
      <c r="YP210" s="9"/>
      <c r="YQ210" s="9"/>
      <c r="YR210" s="9"/>
      <c r="YS210" s="9"/>
      <c r="YT210" s="9"/>
      <c r="YU210" s="9"/>
      <c r="YV210" s="9"/>
      <c r="YW210" s="9"/>
      <c r="YX210" s="9"/>
      <c r="YY210" s="9"/>
      <c r="YZ210" s="9"/>
      <c r="ZA210" s="9"/>
      <c r="ZB210" s="9"/>
      <c r="ZC210" s="9"/>
      <c r="ZD210" s="9"/>
      <c r="ZE210" s="9"/>
      <c r="ZF210" s="9"/>
      <c r="ZG210" s="9"/>
      <c r="ZH210" s="9"/>
      <c r="ZI210" s="9"/>
      <c r="ZJ210" s="9"/>
      <c r="ZK210" s="9"/>
      <c r="ZL210" s="9"/>
      <c r="ZM210" s="9"/>
      <c r="ZN210" s="9"/>
      <c r="ZO210" s="9"/>
      <c r="ZP210" s="9"/>
      <c r="ZQ210" s="9"/>
      <c r="ZR210" s="9"/>
      <c r="ZS210" s="9"/>
      <c r="ZT210" s="9"/>
      <c r="ZU210" s="9"/>
      <c r="ZV210" s="9"/>
      <c r="ZW210" s="9"/>
      <c r="ZX210" s="9"/>
      <c r="ZY210" s="9"/>
      <c r="ZZ210" s="9"/>
      <c r="AAA210" s="9"/>
      <c r="AAB210" s="9"/>
      <c r="AAC210" s="9"/>
      <c r="AAD210" s="9"/>
      <c r="AAE210" s="9"/>
      <c r="AAF210" s="9"/>
      <c r="AAG210" s="9"/>
      <c r="AAH210" s="9"/>
      <c r="AAI210" s="9"/>
      <c r="AAJ210" s="9"/>
      <c r="AAK210" s="9"/>
      <c r="AAL210" s="9"/>
      <c r="AAM210" s="9"/>
      <c r="AAN210" s="9"/>
      <c r="AAO210" s="9"/>
      <c r="AAP210" s="9"/>
      <c r="AAQ210" s="9"/>
      <c r="AAR210" s="9"/>
      <c r="AAS210" s="9"/>
      <c r="AAT210" s="9"/>
      <c r="AAU210" s="9"/>
      <c r="AAV210" s="9"/>
      <c r="AAW210" s="9"/>
      <c r="AAX210" s="9"/>
      <c r="AAY210" s="9"/>
      <c r="AAZ210" s="9"/>
      <c r="ABA210" s="9"/>
      <c r="ABB210" s="9"/>
      <c r="ABC210" s="9"/>
      <c r="ABD210" s="9"/>
      <c r="ABE210" s="9"/>
      <c r="ABF210" s="9"/>
      <c r="ABG210" s="9"/>
      <c r="ABH210" s="9"/>
      <c r="ABI210" s="9"/>
      <c r="ABJ210" s="9"/>
      <c r="ABK210" s="9"/>
      <c r="ABL210" s="9"/>
      <c r="ABM210" s="9"/>
      <c r="ABN210" s="9"/>
      <c r="ABO210" s="9"/>
      <c r="ABP210" s="9"/>
      <c r="ABQ210" s="9"/>
      <c r="ABR210" s="9"/>
      <c r="ABS210" s="9"/>
      <c r="ABT210" s="9"/>
      <c r="ABU210" s="9"/>
      <c r="ABV210" s="9"/>
      <c r="ABW210" s="9"/>
      <c r="ABX210" s="9"/>
      <c r="ABY210" s="9"/>
      <c r="ABZ210" s="9"/>
      <c r="ACA210" s="9"/>
      <c r="ACB210" s="9"/>
      <c r="ACC210" s="9"/>
      <c r="ACD210" s="9"/>
      <c r="ACE210" s="9"/>
      <c r="ACF210" s="9"/>
      <c r="ACG210" s="9"/>
      <c r="ACH210" s="9"/>
      <c r="ACI210" s="9"/>
      <c r="ACJ210" s="9"/>
      <c r="ACK210" s="9"/>
      <c r="ACL210" s="9"/>
      <c r="ACM210" s="9"/>
      <c r="ACN210" s="9"/>
      <c r="ACO210" s="9"/>
      <c r="ACP210" s="9"/>
      <c r="ACQ210" s="9"/>
      <c r="ACR210" s="9"/>
      <c r="ACS210" s="9"/>
      <c r="ACT210" s="9"/>
      <c r="ACU210" s="9"/>
      <c r="ACV210" s="9"/>
      <c r="ACW210" s="9"/>
      <c r="ACX210" s="9"/>
      <c r="ACY210" s="9"/>
      <c r="ACZ210" s="9"/>
      <c r="ADA210" s="9"/>
      <c r="ADB210" s="9"/>
      <c r="ADC210" s="9"/>
      <c r="ADD210" s="9"/>
      <c r="ADE210" s="9"/>
      <c r="ADF210" s="9"/>
      <c r="ADG210" s="9"/>
      <c r="ADH210" s="9"/>
      <c r="ADI210" s="9"/>
      <c r="ADJ210" s="9"/>
      <c r="ADK210" s="9"/>
      <c r="ADL210" s="9"/>
      <c r="ADM210" s="9"/>
      <c r="ADN210" s="9"/>
      <c r="ADO210" s="9"/>
      <c r="ADP210" s="9"/>
      <c r="ADQ210" s="9"/>
      <c r="ADR210" s="9"/>
      <c r="ADS210" s="9"/>
      <c r="ADT210" s="9"/>
      <c r="ADU210" s="9"/>
      <c r="ADV210" s="9"/>
    </row>
    <row r="211" spans="1:802" s="10" customFormat="1">
      <c r="A211" s="9"/>
      <c r="B211" s="49" t="s">
        <v>66</v>
      </c>
      <c r="C211" s="177">
        <f>C210/C204</f>
        <v>0.13903026157490395</v>
      </c>
      <c r="D211" s="178">
        <f>D210/C204</f>
        <v>0.13835064629433719</v>
      </c>
      <c r="E211" s="179">
        <f>E210/C204</f>
        <v>6.7961528056674199E-4</v>
      </c>
      <c r="F211" s="177">
        <f>F210/F204</f>
        <v>0.2734356862278039</v>
      </c>
      <c r="G211" s="178">
        <f>G210/F204</f>
        <v>0.27085719680109244</v>
      </c>
      <c r="H211" s="179">
        <f>H210/F204</f>
        <v>2.5784894267114602E-3</v>
      </c>
      <c r="I211" s="177">
        <f>I210/I204</f>
        <v>0.41568381368368523</v>
      </c>
      <c r="J211" s="178">
        <f>J210/I204</f>
        <v>0.41053745766499056</v>
      </c>
      <c r="K211" s="179">
        <f>K210/I204</f>
        <v>5.1463560186946573E-3</v>
      </c>
      <c r="L211" s="177">
        <f>L210/L204</f>
        <v>0.53024747292672814</v>
      </c>
      <c r="M211" s="178">
        <f>M210/L204</f>
        <v>0.52054623973012792</v>
      </c>
      <c r="N211" s="179">
        <f>N210/L204</f>
        <v>9.7012331966001841E-3</v>
      </c>
      <c r="O211" s="177">
        <f>O210/O204</f>
        <v>0.62308757301456441</v>
      </c>
      <c r="P211" s="178">
        <f>P210/O204</f>
        <v>0.61173256365611817</v>
      </c>
      <c r="Q211" s="179">
        <f>Q210/O204</f>
        <v>1.1355009358446229E-2</v>
      </c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  <c r="IG211" s="9"/>
      <c r="IH211" s="9"/>
      <c r="II211" s="9"/>
      <c r="IJ211" s="9"/>
      <c r="IK211" s="9"/>
      <c r="IL211" s="9"/>
      <c r="IM211" s="9"/>
      <c r="IN211" s="9"/>
      <c r="IO211" s="9"/>
      <c r="IP211" s="9"/>
      <c r="IQ211" s="9"/>
      <c r="IR211" s="9"/>
      <c r="IS211" s="9"/>
      <c r="IT211" s="9"/>
      <c r="IU211" s="9"/>
      <c r="IV211" s="9"/>
      <c r="IW211" s="9"/>
      <c r="IX211" s="9"/>
      <c r="IY211" s="9"/>
      <c r="IZ211" s="9"/>
      <c r="JA211" s="9"/>
      <c r="JB211" s="9"/>
      <c r="JC211" s="9"/>
      <c r="JD211" s="9"/>
      <c r="JE211" s="9"/>
      <c r="JF211" s="9"/>
      <c r="JG211" s="9"/>
      <c r="JH211" s="9"/>
      <c r="JI211" s="9"/>
      <c r="JJ211" s="9"/>
      <c r="JK211" s="9"/>
      <c r="JL211" s="9"/>
      <c r="JM211" s="9"/>
      <c r="JN211" s="9"/>
      <c r="JO211" s="9"/>
      <c r="JP211" s="9"/>
      <c r="JQ211" s="9"/>
      <c r="JR211" s="9"/>
      <c r="JS211" s="9"/>
      <c r="JT211" s="9"/>
      <c r="JU211" s="9"/>
      <c r="JV211" s="9"/>
      <c r="JW211" s="9"/>
      <c r="JX211" s="9"/>
      <c r="JY211" s="9"/>
      <c r="JZ211" s="9"/>
      <c r="KA211" s="9"/>
      <c r="KB211" s="9"/>
      <c r="KC211" s="9"/>
      <c r="KD211" s="9"/>
      <c r="KE211" s="9"/>
      <c r="KF211" s="9"/>
      <c r="KG211" s="9"/>
      <c r="KH211" s="9"/>
      <c r="KI211" s="9"/>
      <c r="KJ211" s="9"/>
      <c r="KK211" s="9"/>
      <c r="KL211" s="9"/>
      <c r="KM211" s="9"/>
      <c r="KN211" s="9"/>
      <c r="KO211" s="9"/>
      <c r="KP211" s="9"/>
      <c r="KQ211" s="9"/>
      <c r="KR211" s="9"/>
      <c r="KS211" s="9"/>
      <c r="KT211" s="9"/>
      <c r="KU211" s="9"/>
      <c r="KV211" s="9"/>
      <c r="KW211" s="9"/>
      <c r="KX211" s="9"/>
      <c r="KY211" s="9"/>
      <c r="KZ211" s="9"/>
      <c r="LA211" s="9"/>
      <c r="LB211" s="9"/>
      <c r="LC211" s="9"/>
      <c r="LD211" s="9"/>
      <c r="LE211" s="9"/>
      <c r="LF211" s="9"/>
      <c r="LG211" s="9"/>
      <c r="LH211" s="9"/>
      <c r="LI211" s="9"/>
      <c r="LJ211" s="9"/>
      <c r="LK211" s="9"/>
      <c r="LL211" s="9"/>
      <c r="LM211" s="9"/>
      <c r="LN211" s="9"/>
      <c r="LO211" s="9"/>
      <c r="LP211" s="9"/>
      <c r="LQ211" s="9"/>
      <c r="LR211" s="9"/>
      <c r="LS211" s="9"/>
      <c r="LT211" s="9"/>
      <c r="LU211" s="9"/>
      <c r="LV211" s="9"/>
      <c r="LW211" s="9"/>
      <c r="LX211" s="9"/>
      <c r="LY211" s="9"/>
      <c r="LZ211" s="9"/>
      <c r="MA211" s="9"/>
      <c r="MB211" s="9"/>
      <c r="MC211" s="9"/>
      <c r="MD211" s="9"/>
      <c r="ME211" s="9"/>
      <c r="MF211" s="9"/>
      <c r="MG211" s="9"/>
      <c r="MH211" s="9"/>
      <c r="MI211" s="9"/>
      <c r="MJ211" s="9"/>
      <c r="MK211" s="9"/>
      <c r="ML211" s="9"/>
      <c r="MM211" s="9"/>
      <c r="MN211" s="9"/>
      <c r="MO211" s="9"/>
      <c r="MP211" s="9"/>
      <c r="MQ211" s="9"/>
      <c r="MR211" s="9"/>
      <c r="MS211" s="9"/>
      <c r="MT211" s="9"/>
      <c r="MU211" s="9"/>
      <c r="MV211" s="9"/>
      <c r="MW211" s="9"/>
      <c r="MX211" s="9"/>
      <c r="MY211" s="9"/>
      <c r="MZ211" s="9"/>
      <c r="NA211" s="9"/>
      <c r="NB211" s="9"/>
      <c r="NC211" s="9"/>
      <c r="ND211" s="9"/>
      <c r="NE211" s="9"/>
      <c r="NF211" s="9"/>
      <c r="NG211" s="9"/>
      <c r="NH211" s="9"/>
      <c r="NI211" s="9"/>
      <c r="NJ211" s="9"/>
      <c r="NK211" s="9"/>
      <c r="NL211" s="9"/>
      <c r="NM211" s="9"/>
      <c r="NN211" s="9"/>
      <c r="NO211" s="9"/>
      <c r="NP211" s="9"/>
      <c r="NQ211" s="9"/>
      <c r="NR211" s="9"/>
      <c r="NS211" s="9"/>
      <c r="NT211" s="9"/>
      <c r="NU211" s="9"/>
      <c r="NV211" s="9"/>
      <c r="NW211" s="9"/>
      <c r="NX211" s="9"/>
      <c r="NY211" s="9"/>
      <c r="NZ211" s="9"/>
      <c r="OA211" s="9"/>
      <c r="OB211" s="9"/>
      <c r="OC211" s="9"/>
      <c r="OD211" s="9"/>
      <c r="OE211" s="9"/>
      <c r="OF211" s="9"/>
      <c r="OG211" s="9"/>
      <c r="OH211" s="9"/>
      <c r="OI211" s="9"/>
      <c r="OJ211" s="9"/>
      <c r="OK211" s="9"/>
      <c r="OL211" s="9"/>
      <c r="OM211" s="9"/>
      <c r="ON211" s="9"/>
      <c r="OO211" s="9"/>
      <c r="OP211" s="9"/>
      <c r="OQ211" s="9"/>
      <c r="OR211" s="9"/>
      <c r="OS211" s="9"/>
      <c r="OT211" s="9"/>
      <c r="OU211" s="9"/>
      <c r="OV211" s="9"/>
      <c r="OW211" s="9"/>
      <c r="OX211" s="9"/>
      <c r="OY211" s="9"/>
      <c r="OZ211" s="9"/>
      <c r="PA211" s="9"/>
      <c r="PB211" s="9"/>
      <c r="PC211" s="9"/>
      <c r="PD211" s="9"/>
      <c r="PE211" s="9"/>
      <c r="PF211" s="9"/>
      <c r="PG211" s="9"/>
      <c r="PH211" s="9"/>
      <c r="PI211" s="9"/>
      <c r="PJ211" s="9"/>
      <c r="PK211" s="9"/>
      <c r="PL211" s="9"/>
      <c r="PM211" s="9"/>
      <c r="PN211" s="9"/>
      <c r="PO211" s="9"/>
      <c r="PP211" s="9"/>
      <c r="PQ211" s="9"/>
      <c r="PR211" s="9"/>
      <c r="PS211" s="9"/>
      <c r="PT211" s="9"/>
      <c r="PU211" s="9"/>
      <c r="PV211" s="9"/>
      <c r="PW211" s="9"/>
      <c r="PX211" s="9"/>
      <c r="PY211" s="9"/>
      <c r="PZ211" s="9"/>
      <c r="QA211" s="9"/>
      <c r="QB211" s="9"/>
      <c r="QC211" s="9"/>
      <c r="QD211" s="9"/>
      <c r="QE211" s="9"/>
      <c r="QF211" s="9"/>
      <c r="QG211" s="9"/>
      <c r="QH211" s="9"/>
      <c r="QI211" s="9"/>
      <c r="QJ211" s="9"/>
      <c r="QK211" s="9"/>
      <c r="QL211" s="9"/>
      <c r="QM211" s="9"/>
      <c r="QN211" s="9"/>
      <c r="QO211" s="9"/>
      <c r="QP211" s="9"/>
      <c r="QQ211" s="9"/>
      <c r="QR211" s="9"/>
      <c r="QS211" s="9"/>
      <c r="QT211" s="9"/>
      <c r="QU211" s="9"/>
      <c r="QV211" s="9"/>
      <c r="QW211" s="9"/>
      <c r="QX211" s="9"/>
      <c r="QY211" s="9"/>
      <c r="QZ211" s="9"/>
      <c r="RA211" s="9"/>
      <c r="RB211" s="9"/>
      <c r="RC211" s="9"/>
      <c r="RD211" s="9"/>
      <c r="RE211" s="9"/>
      <c r="RF211" s="9"/>
      <c r="RG211" s="9"/>
      <c r="RH211" s="9"/>
      <c r="RI211" s="9"/>
      <c r="RJ211" s="9"/>
      <c r="RK211" s="9"/>
      <c r="RL211" s="9"/>
      <c r="RM211" s="9"/>
      <c r="RN211" s="9"/>
      <c r="RO211" s="9"/>
      <c r="RP211" s="9"/>
      <c r="RQ211" s="9"/>
      <c r="RR211" s="9"/>
      <c r="RS211" s="9"/>
      <c r="RT211" s="9"/>
      <c r="RU211" s="9"/>
      <c r="RV211" s="9"/>
      <c r="RW211" s="9"/>
      <c r="RX211" s="9"/>
      <c r="RY211" s="9"/>
      <c r="RZ211" s="9"/>
      <c r="SA211" s="9"/>
      <c r="SB211" s="9"/>
      <c r="SC211" s="9"/>
      <c r="SD211" s="9"/>
      <c r="SE211" s="9"/>
      <c r="SF211" s="9"/>
      <c r="SG211" s="9"/>
      <c r="SH211" s="9"/>
      <c r="SI211" s="9"/>
      <c r="SJ211" s="9"/>
      <c r="SK211" s="9"/>
      <c r="SL211" s="9"/>
      <c r="SM211" s="9"/>
      <c r="SN211" s="9"/>
      <c r="SO211" s="9"/>
      <c r="SP211" s="9"/>
      <c r="SQ211" s="9"/>
      <c r="SR211" s="9"/>
      <c r="SS211" s="9"/>
      <c r="ST211" s="9"/>
      <c r="SU211" s="9"/>
      <c r="SV211" s="9"/>
      <c r="SW211" s="9"/>
      <c r="SX211" s="9"/>
      <c r="SY211" s="9"/>
      <c r="SZ211" s="9"/>
      <c r="TA211" s="9"/>
      <c r="TB211" s="9"/>
      <c r="TC211" s="9"/>
      <c r="TD211" s="9"/>
      <c r="TE211" s="9"/>
      <c r="TF211" s="9"/>
      <c r="TG211" s="9"/>
      <c r="TH211" s="9"/>
      <c r="TI211" s="9"/>
      <c r="TJ211" s="9"/>
      <c r="TK211" s="9"/>
      <c r="TL211" s="9"/>
      <c r="TM211" s="9"/>
      <c r="TN211" s="9"/>
      <c r="TO211" s="9"/>
      <c r="TP211" s="9"/>
      <c r="TQ211" s="9"/>
      <c r="TR211" s="9"/>
      <c r="TS211" s="9"/>
      <c r="TT211" s="9"/>
      <c r="TU211" s="9"/>
      <c r="TV211" s="9"/>
      <c r="TW211" s="9"/>
      <c r="TX211" s="9"/>
      <c r="TY211" s="9"/>
      <c r="TZ211" s="9"/>
      <c r="UA211" s="9"/>
      <c r="UB211" s="9"/>
      <c r="UC211" s="9"/>
      <c r="UD211" s="9"/>
      <c r="UE211" s="9"/>
      <c r="UF211" s="9"/>
      <c r="UG211" s="9"/>
      <c r="UH211" s="9"/>
      <c r="UI211" s="9"/>
      <c r="UJ211" s="9"/>
      <c r="UK211" s="9"/>
      <c r="UL211" s="9"/>
      <c r="UM211" s="9"/>
      <c r="UN211" s="9"/>
      <c r="UO211" s="9"/>
      <c r="UP211" s="9"/>
      <c r="UQ211" s="9"/>
      <c r="UR211" s="9"/>
      <c r="US211" s="9"/>
      <c r="UT211" s="9"/>
      <c r="UU211" s="9"/>
      <c r="UV211" s="9"/>
      <c r="UW211" s="9"/>
      <c r="UX211" s="9"/>
      <c r="UY211" s="9"/>
      <c r="UZ211" s="9"/>
      <c r="VA211" s="9"/>
      <c r="VB211" s="9"/>
      <c r="VC211" s="9"/>
      <c r="VD211" s="9"/>
      <c r="VE211" s="9"/>
      <c r="VF211" s="9"/>
      <c r="VG211" s="9"/>
      <c r="VH211" s="9"/>
      <c r="VI211" s="9"/>
      <c r="VJ211" s="9"/>
      <c r="VK211" s="9"/>
      <c r="VL211" s="9"/>
      <c r="VM211" s="9"/>
      <c r="VN211" s="9"/>
      <c r="VO211" s="9"/>
      <c r="VP211" s="9"/>
      <c r="VQ211" s="9"/>
      <c r="VR211" s="9"/>
      <c r="VS211" s="9"/>
      <c r="VT211" s="9"/>
      <c r="VU211" s="9"/>
      <c r="VV211" s="9"/>
      <c r="VW211" s="9"/>
      <c r="VX211" s="9"/>
      <c r="VY211" s="9"/>
      <c r="VZ211" s="9"/>
      <c r="WA211" s="9"/>
      <c r="WB211" s="9"/>
      <c r="WC211" s="9"/>
      <c r="WD211" s="9"/>
      <c r="WE211" s="9"/>
      <c r="WF211" s="9"/>
      <c r="WG211" s="9"/>
      <c r="WH211" s="9"/>
      <c r="WI211" s="9"/>
      <c r="WJ211" s="9"/>
      <c r="WK211" s="9"/>
      <c r="WL211" s="9"/>
      <c r="WM211" s="9"/>
      <c r="WN211" s="9"/>
      <c r="WO211" s="9"/>
      <c r="WP211" s="9"/>
      <c r="WQ211" s="9"/>
      <c r="WR211" s="9"/>
      <c r="WS211" s="9"/>
      <c r="WT211" s="9"/>
      <c r="WU211" s="9"/>
      <c r="WV211" s="9"/>
      <c r="WW211" s="9"/>
      <c r="WX211" s="9"/>
      <c r="WY211" s="9"/>
      <c r="WZ211" s="9"/>
      <c r="XA211" s="9"/>
      <c r="XB211" s="9"/>
      <c r="XC211" s="9"/>
      <c r="XD211" s="9"/>
      <c r="XE211" s="9"/>
      <c r="XF211" s="9"/>
      <c r="XG211" s="9"/>
      <c r="XH211" s="9"/>
      <c r="XI211" s="9"/>
      <c r="XJ211" s="9"/>
      <c r="XK211" s="9"/>
      <c r="XL211" s="9"/>
      <c r="XM211" s="9"/>
      <c r="XN211" s="9"/>
      <c r="XO211" s="9"/>
      <c r="XP211" s="9"/>
      <c r="XQ211" s="9"/>
      <c r="XR211" s="9"/>
      <c r="XS211" s="9"/>
      <c r="XT211" s="9"/>
      <c r="XU211" s="9"/>
      <c r="XV211" s="9"/>
      <c r="XW211" s="9"/>
      <c r="XX211" s="9"/>
      <c r="XY211" s="9"/>
      <c r="XZ211" s="9"/>
      <c r="YA211" s="9"/>
      <c r="YB211" s="9"/>
      <c r="YC211" s="9"/>
      <c r="YD211" s="9"/>
      <c r="YE211" s="9"/>
      <c r="YF211" s="9"/>
      <c r="YG211" s="9"/>
      <c r="YH211" s="9"/>
      <c r="YI211" s="9"/>
      <c r="YJ211" s="9"/>
      <c r="YK211" s="9"/>
      <c r="YL211" s="9"/>
      <c r="YM211" s="9"/>
      <c r="YN211" s="9"/>
      <c r="YO211" s="9"/>
      <c r="YP211" s="9"/>
      <c r="YQ211" s="9"/>
      <c r="YR211" s="9"/>
      <c r="YS211" s="9"/>
      <c r="YT211" s="9"/>
      <c r="YU211" s="9"/>
      <c r="YV211" s="9"/>
      <c r="YW211" s="9"/>
      <c r="YX211" s="9"/>
      <c r="YY211" s="9"/>
      <c r="YZ211" s="9"/>
      <c r="ZA211" s="9"/>
      <c r="ZB211" s="9"/>
      <c r="ZC211" s="9"/>
      <c r="ZD211" s="9"/>
      <c r="ZE211" s="9"/>
      <c r="ZF211" s="9"/>
      <c r="ZG211" s="9"/>
      <c r="ZH211" s="9"/>
      <c r="ZI211" s="9"/>
      <c r="ZJ211" s="9"/>
      <c r="ZK211" s="9"/>
      <c r="ZL211" s="9"/>
      <c r="ZM211" s="9"/>
      <c r="ZN211" s="9"/>
      <c r="ZO211" s="9"/>
      <c r="ZP211" s="9"/>
      <c r="ZQ211" s="9"/>
      <c r="ZR211" s="9"/>
      <c r="ZS211" s="9"/>
      <c r="ZT211" s="9"/>
      <c r="ZU211" s="9"/>
      <c r="ZV211" s="9"/>
      <c r="ZW211" s="9"/>
      <c r="ZX211" s="9"/>
      <c r="ZY211" s="9"/>
      <c r="ZZ211" s="9"/>
      <c r="AAA211" s="9"/>
      <c r="AAB211" s="9"/>
      <c r="AAC211" s="9"/>
      <c r="AAD211" s="9"/>
      <c r="AAE211" s="9"/>
      <c r="AAF211" s="9"/>
      <c r="AAG211" s="9"/>
      <c r="AAH211" s="9"/>
      <c r="AAI211" s="9"/>
      <c r="AAJ211" s="9"/>
      <c r="AAK211" s="9"/>
      <c r="AAL211" s="9"/>
      <c r="AAM211" s="9"/>
      <c r="AAN211" s="9"/>
      <c r="AAO211" s="9"/>
      <c r="AAP211" s="9"/>
      <c r="AAQ211" s="9"/>
      <c r="AAR211" s="9"/>
      <c r="AAS211" s="9"/>
      <c r="AAT211" s="9"/>
      <c r="AAU211" s="9"/>
      <c r="AAV211" s="9"/>
      <c r="AAW211" s="9"/>
      <c r="AAX211" s="9"/>
      <c r="AAY211" s="9"/>
      <c r="AAZ211" s="9"/>
      <c r="ABA211" s="9"/>
      <c r="ABB211" s="9"/>
      <c r="ABC211" s="9"/>
      <c r="ABD211" s="9"/>
      <c r="ABE211" s="9"/>
      <c r="ABF211" s="9"/>
      <c r="ABG211" s="9"/>
      <c r="ABH211" s="9"/>
      <c r="ABI211" s="9"/>
      <c r="ABJ211" s="9"/>
      <c r="ABK211" s="9"/>
      <c r="ABL211" s="9"/>
      <c r="ABM211" s="9"/>
      <c r="ABN211" s="9"/>
      <c r="ABO211" s="9"/>
      <c r="ABP211" s="9"/>
      <c r="ABQ211" s="9"/>
      <c r="ABR211" s="9"/>
      <c r="ABS211" s="9"/>
      <c r="ABT211" s="9"/>
      <c r="ABU211" s="9"/>
      <c r="ABV211" s="9"/>
      <c r="ABW211" s="9"/>
      <c r="ABX211" s="9"/>
      <c r="ABY211" s="9"/>
      <c r="ABZ211" s="9"/>
      <c r="ACA211" s="9"/>
      <c r="ACB211" s="9"/>
      <c r="ACC211" s="9"/>
      <c r="ACD211" s="9"/>
      <c r="ACE211" s="9"/>
      <c r="ACF211" s="9"/>
      <c r="ACG211" s="9"/>
      <c r="ACH211" s="9"/>
      <c r="ACI211" s="9"/>
      <c r="ACJ211" s="9"/>
      <c r="ACK211" s="9"/>
      <c r="ACL211" s="9"/>
      <c r="ACM211" s="9"/>
      <c r="ACN211" s="9"/>
      <c r="ACO211" s="9"/>
      <c r="ACP211" s="9"/>
      <c r="ACQ211" s="9"/>
      <c r="ACR211" s="9"/>
      <c r="ACS211" s="9"/>
      <c r="ACT211" s="9"/>
      <c r="ACU211" s="9"/>
      <c r="ACV211" s="9"/>
      <c r="ACW211" s="9"/>
      <c r="ACX211" s="9"/>
      <c r="ACY211" s="9"/>
      <c r="ACZ211" s="9"/>
      <c r="ADA211" s="9"/>
      <c r="ADB211" s="9"/>
      <c r="ADC211" s="9"/>
      <c r="ADD211" s="9"/>
      <c r="ADE211" s="9"/>
      <c r="ADF211" s="9"/>
      <c r="ADG211" s="9"/>
      <c r="ADH211" s="9"/>
      <c r="ADI211" s="9"/>
      <c r="ADJ211" s="9"/>
      <c r="ADK211" s="9"/>
      <c r="ADL211" s="9"/>
      <c r="ADM211" s="9"/>
      <c r="ADN211" s="9"/>
      <c r="ADO211" s="9"/>
      <c r="ADP211" s="9"/>
      <c r="ADQ211" s="9"/>
      <c r="ADR211" s="9"/>
      <c r="ADS211" s="9"/>
      <c r="ADT211" s="9"/>
      <c r="ADU211" s="9"/>
      <c r="ADV211" s="9"/>
    </row>
    <row r="212" spans="1:802" s="10" customFormat="1">
      <c r="A212" s="9"/>
      <c r="B212" s="38" t="s">
        <v>114</v>
      </c>
      <c r="C212" s="177"/>
      <c r="D212" s="178"/>
      <c r="E212" s="211"/>
      <c r="F212" s="177"/>
      <c r="G212" s="178"/>
      <c r="H212" s="211"/>
      <c r="I212" s="177"/>
      <c r="J212" s="178"/>
      <c r="K212" s="211"/>
      <c r="L212" s="39">
        <v>10</v>
      </c>
      <c r="M212" s="108">
        <v>10</v>
      </c>
      <c r="N212" s="211"/>
      <c r="O212" s="39">
        <v>1476</v>
      </c>
      <c r="P212" s="108">
        <v>1476</v>
      </c>
      <c r="Q212" s="211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  <c r="IA212" s="9"/>
      <c r="IB212" s="9"/>
      <c r="IC212" s="9"/>
      <c r="ID212" s="9"/>
      <c r="IE212" s="9"/>
      <c r="IF212" s="9"/>
      <c r="IG212" s="9"/>
      <c r="IH212" s="9"/>
      <c r="II212" s="9"/>
      <c r="IJ212" s="9"/>
      <c r="IK212" s="9"/>
      <c r="IL212" s="9"/>
      <c r="IM212" s="9"/>
      <c r="IN212" s="9"/>
      <c r="IO212" s="9"/>
      <c r="IP212" s="9"/>
      <c r="IQ212" s="9"/>
      <c r="IR212" s="9"/>
      <c r="IS212" s="9"/>
      <c r="IT212" s="9"/>
      <c r="IU212" s="9"/>
      <c r="IV212" s="9"/>
      <c r="IW212" s="9"/>
      <c r="IX212" s="9"/>
      <c r="IY212" s="9"/>
      <c r="IZ212" s="9"/>
      <c r="JA212" s="9"/>
      <c r="JB212" s="9"/>
      <c r="JC212" s="9"/>
      <c r="JD212" s="9"/>
      <c r="JE212" s="9"/>
      <c r="JF212" s="9"/>
      <c r="JG212" s="9"/>
      <c r="JH212" s="9"/>
      <c r="JI212" s="9"/>
      <c r="JJ212" s="9"/>
      <c r="JK212" s="9"/>
      <c r="JL212" s="9"/>
      <c r="JM212" s="9"/>
      <c r="JN212" s="9"/>
      <c r="JO212" s="9"/>
      <c r="JP212" s="9"/>
      <c r="JQ212" s="9"/>
      <c r="JR212" s="9"/>
      <c r="JS212" s="9"/>
      <c r="JT212" s="9"/>
      <c r="JU212" s="9"/>
      <c r="JV212" s="9"/>
      <c r="JW212" s="9"/>
      <c r="JX212" s="9"/>
      <c r="JY212" s="9"/>
      <c r="JZ212" s="9"/>
      <c r="KA212" s="9"/>
      <c r="KB212" s="9"/>
      <c r="KC212" s="9"/>
      <c r="KD212" s="9"/>
      <c r="KE212" s="9"/>
      <c r="KF212" s="9"/>
      <c r="KG212" s="9"/>
      <c r="KH212" s="9"/>
      <c r="KI212" s="9"/>
      <c r="KJ212" s="9"/>
      <c r="KK212" s="9"/>
      <c r="KL212" s="9"/>
      <c r="KM212" s="9"/>
      <c r="KN212" s="9"/>
      <c r="KO212" s="9"/>
      <c r="KP212" s="9"/>
      <c r="KQ212" s="9"/>
      <c r="KR212" s="9"/>
      <c r="KS212" s="9"/>
      <c r="KT212" s="9"/>
      <c r="KU212" s="9"/>
      <c r="KV212" s="9"/>
      <c r="KW212" s="9"/>
      <c r="KX212" s="9"/>
      <c r="KY212" s="9"/>
      <c r="KZ212" s="9"/>
      <c r="LA212" s="9"/>
      <c r="LB212" s="9"/>
      <c r="LC212" s="9"/>
      <c r="LD212" s="9"/>
      <c r="LE212" s="9"/>
      <c r="LF212" s="9"/>
      <c r="LG212" s="9"/>
      <c r="LH212" s="9"/>
      <c r="LI212" s="9"/>
      <c r="LJ212" s="9"/>
      <c r="LK212" s="9"/>
      <c r="LL212" s="9"/>
      <c r="LM212" s="9"/>
      <c r="LN212" s="9"/>
      <c r="LO212" s="9"/>
      <c r="LP212" s="9"/>
      <c r="LQ212" s="9"/>
      <c r="LR212" s="9"/>
      <c r="LS212" s="9"/>
      <c r="LT212" s="9"/>
      <c r="LU212" s="9"/>
      <c r="LV212" s="9"/>
      <c r="LW212" s="9"/>
      <c r="LX212" s="9"/>
      <c r="LY212" s="9"/>
      <c r="LZ212" s="9"/>
      <c r="MA212" s="9"/>
      <c r="MB212" s="9"/>
      <c r="MC212" s="9"/>
      <c r="MD212" s="9"/>
      <c r="ME212" s="9"/>
      <c r="MF212" s="9"/>
      <c r="MG212" s="9"/>
      <c r="MH212" s="9"/>
      <c r="MI212" s="9"/>
      <c r="MJ212" s="9"/>
      <c r="MK212" s="9"/>
      <c r="ML212" s="9"/>
      <c r="MM212" s="9"/>
      <c r="MN212" s="9"/>
      <c r="MO212" s="9"/>
      <c r="MP212" s="9"/>
      <c r="MQ212" s="9"/>
      <c r="MR212" s="9"/>
      <c r="MS212" s="9"/>
      <c r="MT212" s="9"/>
      <c r="MU212" s="9"/>
      <c r="MV212" s="9"/>
      <c r="MW212" s="9"/>
      <c r="MX212" s="9"/>
      <c r="MY212" s="9"/>
      <c r="MZ212" s="9"/>
      <c r="NA212" s="9"/>
      <c r="NB212" s="9"/>
      <c r="NC212" s="9"/>
      <c r="ND212" s="9"/>
      <c r="NE212" s="9"/>
      <c r="NF212" s="9"/>
      <c r="NG212" s="9"/>
      <c r="NH212" s="9"/>
      <c r="NI212" s="9"/>
      <c r="NJ212" s="9"/>
      <c r="NK212" s="9"/>
      <c r="NL212" s="9"/>
      <c r="NM212" s="9"/>
      <c r="NN212" s="9"/>
      <c r="NO212" s="9"/>
      <c r="NP212" s="9"/>
      <c r="NQ212" s="9"/>
      <c r="NR212" s="9"/>
      <c r="NS212" s="9"/>
      <c r="NT212" s="9"/>
      <c r="NU212" s="9"/>
      <c r="NV212" s="9"/>
      <c r="NW212" s="9"/>
      <c r="NX212" s="9"/>
      <c r="NY212" s="9"/>
      <c r="NZ212" s="9"/>
      <c r="OA212" s="9"/>
      <c r="OB212" s="9"/>
      <c r="OC212" s="9"/>
      <c r="OD212" s="9"/>
      <c r="OE212" s="9"/>
      <c r="OF212" s="9"/>
      <c r="OG212" s="9"/>
      <c r="OH212" s="9"/>
      <c r="OI212" s="9"/>
      <c r="OJ212" s="9"/>
      <c r="OK212" s="9"/>
      <c r="OL212" s="9"/>
      <c r="OM212" s="9"/>
      <c r="ON212" s="9"/>
      <c r="OO212" s="9"/>
      <c r="OP212" s="9"/>
      <c r="OQ212" s="9"/>
      <c r="OR212" s="9"/>
      <c r="OS212" s="9"/>
      <c r="OT212" s="9"/>
      <c r="OU212" s="9"/>
      <c r="OV212" s="9"/>
      <c r="OW212" s="9"/>
      <c r="OX212" s="9"/>
      <c r="OY212" s="9"/>
      <c r="OZ212" s="9"/>
      <c r="PA212" s="9"/>
      <c r="PB212" s="9"/>
      <c r="PC212" s="9"/>
      <c r="PD212" s="9"/>
      <c r="PE212" s="9"/>
      <c r="PF212" s="9"/>
      <c r="PG212" s="9"/>
      <c r="PH212" s="9"/>
      <c r="PI212" s="9"/>
      <c r="PJ212" s="9"/>
      <c r="PK212" s="9"/>
      <c r="PL212" s="9"/>
      <c r="PM212" s="9"/>
      <c r="PN212" s="9"/>
      <c r="PO212" s="9"/>
      <c r="PP212" s="9"/>
      <c r="PQ212" s="9"/>
      <c r="PR212" s="9"/>
      <c r="PS212" s="9"/>
      <c r="PT212" s="9"/>
      <c r="PU212" s="9"/>
      <c r="PV212" s="9"/>
      <c r="PW212" s="9"/>
      <c r="PX212" s="9"/>
      <c r="PY212" s="9"/>
      <c r="PZ212" s="9"/>
      <c r="QA212" s="9"/>
      <c r="QB212" s="9"/>
      <c r="QC212" s="9"/>
      <c r="QD212" s="9"/>
      <c r="QE212" s="9"/>
      <c r="QF212" s="9"/>
      <c r="QG212" s="9"/>
      <c r="QH212" s="9"/>
      <c r="QI212" s="9"/>
      <c r="QJ212" s="9"/>
      <c r="QK212" s="9"/>
      <c r="QL212" s="9"/>
      <c r="QM212" s="9"/>
      <c r="QN212" s="9"/>
      <c r="QO212" s="9"/>
      <c r="QP212" s="9"/>
      <c r="QQ212" s="9"/>
      <c r="QR212" s="9"/>
      <c r="QS212" s="9"/>
      <c r="QT212" s="9"/>
      <c r="QU212" s="9"/>
      <c r="QV212" s="9"/>
      <c r="QW212" s="9"/>
      <c r="QX212" s="9"/>
      <c r="QY212" s="9"/>
      <c r="QZ212" s="9"/>
      <c r="RA212" s="9"/>
      <c r="RB212" s="9"/>
      <c r="RC212" s="9"/>
      <c r="RD212" s="9"/>
      <c r="RE212" s="9"/>
      <c r="RF212" s="9"/>
      <c r="RG212" s="9"/>
      <c r="RH212" s="9"/>
      <c r="RI212" s="9"/>
      <c r="RJ212" s="9"/>
      <c r="RK212" s="9"/>
      <c r="RL212" s="9"/>
      <c r="RM212" s="9"/>
      <c r="RN212" s="9"/>
      <c r="RO212" s="9"/>
      <c r="RP212" s="9"/>
      <c r="RQ212" s="9"/>
      <c r="RR212" s="9"/>
      <c r="RS212" s="9"/>
      <c r="RT212" s="9"/>
      <c r="RU212" s="9"/>
      <c r="RV212" s="9"/>
      <c r="RW212" s="9"/>
      <c r="RX212" s="9"/>
      <c r="RY212" s="9"/>
      <c r="RZ212" s="9"/>
      <c r="SA212" s="9"/>
      <c r="SB212" s="9"/>
      <c r="SC212" s="9"/>
      <c r="SD212" s="9"/>
      <c r="SE212" s="9"/>
      <c r="SF212" s="9"/>
      <c r="SG212" s="9"/>
      <c r="SH212" s="9"/>
      <c r="SI212" s="9"/>
      <c r="SJ212" s="9"/>
      <c r="SK212" s="9"/>
      <c r="SL212" s="9"/>
      <c r="SM212" s="9"/>
      <c r="SN212" s="9"/>
      <c r="SO212" s="9"/>
      <c r="SP212" s="9"/>
      <c r="SQ212" s="9"/>
      <c r="SR212" s="9"/>
      <c r="SS212" s="9"/>
      <c r="ST212" s="9"/>
      <c r="SU212" s="9"/>
      <c r="SV212" s="9"/>
      <c r="SW212" s="9"/>
      <c r="SX212" s="9"/>
      <c r="SY212" s="9"/>
      <c r="SZ212" s="9"/>
      <c r="TA212" s="9"/>
      <c r="TB212" s="9"/>
      <c r="TC212" s="9"/>
      <c r="TD212" s="9"/>
      <c r="TE212" s="9"/>
      <c r="TF212" s="9"/>
      <c r="TG212" s="9"/>
      <c r="TH212" s="9"/>
      <c r="TI212" s="9"/>
      <c r="TJ212" s="9"/>
      <c r="TK212" s="9"/>
      <c r="TL212" s="9"/>
      <c r="TM212" s="9"/>
      <c r="TN212" s="9"/>
      <c r="TO212" s="9"/>
      <c r="TP212" s="9"/>
      <c r="TQ212" s="9"/>
      <c r="TR212" s="9"/>
      <c r="TS212" s="9"/>
      <c r="TT212" s="9"/>
      <c r="TU212" s="9"/>
      <c r="TV212" s="9"/>
      <c r="TW212" s="9"/>
      <c r="TX212" s="9"/>
      <c r="TY212" s="9"/>
      <c r="TZ212" s="9"/>
      <c r="UA212" s="9"/>
      <c r="UB212" s="9"/>
      <c r="UC212" s="9"/>
      <c r="UD212" s="9"/>
      <c r="UE212" s="9"/>
      <c r="UF212" s="9"/>
      <c r="UG212" s="9"/>
      <c r="UH212" s="9"/>
      <c r="UI212" s="9"/>
      <c r="UJ212" s="9"/>
      <c r="UK212" s="9"/>
      <c r="UL212" s="9"/>
      <c r="UM212" s="9"/>
      <c r="UN212" s="9"/>
      <c r="UO212" s="9"/>
      <c r="UP212" s="9"/>
      <c r="UQ212" s="9"/>
      <c r="UR212" s="9"/>
      <c r="US212" s="9"/>
      <c r="UT212" s="9"/>
      <c r="UU212" s="9"/>
      <c r="UV212" s="9"/>
      <c r="UW212" s="9"/>
      <c r="UX212" s="9"/>
      <c r="UY212" s="9"/>
      <c r="UZ212" s="9"/>
      <c r="VA212" s="9"/>
      <c r="VB212" s="9"/>
      <c r="VC212" s="9"/>
      <c r="VD212" s="9"/>
      <c r="VE212" s="9"/>
      <c r="VF212" s="9"/>
      <c r="VG212" s="9"/>
      <c r="VH212" s="9"/>
      <c r="VI212" s="9"/>
      <c r="VJ212" s="9"/>
      <c r="VK212" s="9"/>
      <c r="VL212" s="9"/>
      <c r="VM212" s="9"/>
      <c r="VN212" s="9"/>
      <c r="VO212" s="9"/>
      <c r="VP212" s="9"/>
      <c r="VQ212" s="9"/>
      <c r="VR212" s="9"/>
      <c r="VS212" s="9"/>
      <c r="VT212" s="9"/>
      <c r="VU212" s="9"/>
      <c r="VV212" s="9"/>
      <c r="VW212" s="9"/>
      <c r="VX212" s="9"/>
      <c r="VY212" s="9"/>
      <c r="VZ212" s="9"/>
      <c r="WA212" s="9"/>
      <c r="WB212" s="9"/>
      <c r="WC212" s="9"/>
      <c r="WD212" s="9"/>
      <c r="WE212" s="9"/>
      <c r="WF212" s="9"/>
      <c r="WG212" s="9"/>
      <c r="WH212" s="9"/>
      <c r="WI212" s="9"/>
      <c r="WJ212" s="9"/>
      <c r="WK212" s="9"/>
      <c r="WL212" s="9"/>
      <c r="WM212" s="9"/>
      <c r="WN212" s="9"/>
      <c r="WO212" s="9"/>
      <c r="WP212" s="9"/>
      <c r="WQ212" s="9"/>
      <c r="WR212" s="9"/>
      <c r="WS212" s="9"/>
      <c r="WT212" s="9"/>
      <c r="WU212" s="9"/>
      <c r="WV212" s="9"/>
      <c r="WW212" s="9"/>
      <c r="WX212" s="9"/>
      <c r="WY212" s="9"/>
      <c r="WZ212" s="9"/>
      <c r="XA212" s="9"/>
      <c r="XB212" s="9"/>
      <c r="XC212" s="9"/>
      <c r="XD212" s="9"/>
      <c r="XE212" s="9"/>
      <c r="XF212" s="9"/>
      <c r="XG212" s="9"/>
      <c r="XH212" s="9"/>
      <c r="XI212" s="9"/>
      <c r="XJ212" s="9"/>
      <c r="XK212" s="9"/>
      <c r="XL212" s="9"/>
      <c r="XM212" s="9"/>
      <c r="XN212" s="9"/>
      <c r="XO212" s="9"/>
      <c r="XP212" s="9"/>
      <c r="XQ212" s="9"/>
      <c r="XR212" s="9"/>
      <c r="XS212" s="9"/>
      <c r="XT212" s="9"/>
      <c r="XU212" s="9"/>
      <c r="XV212" s="9"/>
      <c r="XW212" s="9"/>
      <c r="XX212" s="9"/>
      <c r="XY212" s="9"/>
      <c r="XZ212" s="9"/>
      <c r="YA212" s="9"/>
      <c r="YB212" s="9"/>
      <c r="YC212" s="9"/>
      <c r="YD212" s="9"/>
      <c r="YE212" s="9"/>
      <c r="YF212" s="9"/>
      <c r="YG212" s="9"/>
      <c r="YH212" s="9"/>
      <c r="YI212" s="9"/>
      <c r="YJ212" s="9"/>
      <c r="YK212" s="9"/>
      <c r="YL212" s="9"/>
      <c r="YM212" s="9"/>
      <c r="YN212" s="9"/>
      <c r="YO212" s="9"/>
      <c r="YP212" s="9"/>
      <c r="YQ212" s="9"/>
      <c r="YR212" s="9"/>
      <c r="YS212" s="9"/>
      <c r="YT212" s="9"/>
      <c r="YU212" s="9"/>
      <c r="YV212" s="9"/>
      <c r="YW212" s="9"/>
      <c r="YX212" s="9"/>
      <c r="YY212" s="9"/>
      <c r="YZ212" s="9"/>
      <c r="ZA212" s="9"/>
      <c r="ZB212" s="9"/>
      <c r="ZC212" s="9"/>
      <c r="ZD212" s="9"/>
      <c r="ZE212" s="9"/>
      <c r="ZF212" s="9"/>
      <c r="ZG212" s="9"/>
      <c r="ZH212" s="9"/>
      <c r="ZI212" s="9"/>
      <c r="ZJ212" s="9"/>
      <c r="ZK212" s="9"/>
      <c r="ZL212" s="9"/>
      <c r="ZM212" s="9"/>
      <c r="ZN212" s="9"/>
      <c r="ZO212" s="9"/>
      <c r="ZP212" s="9"/>
      <c r="ZQ212" s="9"/>
      <c r="ZR212" s="9"/>
      <c r="ZS212" s="9"/>
      <c r="ZT212" s="9"/>
      <c r="ZU212" s="9"/>
      <c r="ZV212" s="9"/>
      <c r="ZW212" s="9"/>
      <c r="ZX212" s="9"/>
      <c r="ZY212" s="9"/>
      <c r="ZZ212" s="9"/>
      <c r="AAA212" s="9"/>
      <c r="AAB212" s="9"/>
      <c r="AAC212" s="9"/>
      <c r="AAD212" s="9"/>
      <c r="AAE212" s="9"/>
      <c r="AAF212" s="9"/>
      <c r="AAG212" s="9"/>
      <c r="AAH212" s="9"/>
      <c r="AAI212" s="9"/>
      <c r="AAJ212" s="9"/>
      <c r="AAK212" s="9"/>
      <c r="AAL212" s="9"/>
      <c r="AAM212" s="9"/>
      <c r="AAN212" s="9"/>
      <c r="AAO212" s="9"/>
      <c r="AAP212" s="9"/>
      <c r="AAQ212" s="9"/>
      <c r="AAR212" s="9"/>
      <c r="AAS212" s="9"/>
      <c r="AAT212" s="9"/>
      <c r="AAU212" s="9"/>
      <c r="AAV212" s="9"/>
      <c r="AAW212" s="9"/>
      <c r="AAX212" s="9"/>
      <c r="AAY212" s="9"/>
      <c r="AAZ212" s="9"/>
      <c r="ABA212" s="9"/>
      <c r="ABB212" s="9"/>
      <c r="ABC212" s="9"/>
      <c r="ABD212" s="9"/>
      <c r="ABE212" s="9"/>
      <c r="ABF212" s="9"/>
      <c r="ABG212" s="9"/>
      <c r="ABH212" s="9"/>
      <c r="ABI212" s="9"/>
      <c r="ABJ212" s="9"/>
      <c r="ABK212" s="9"/>
      <c r="ABL212" s="9"/>
      <c r="ABM212" s="9"/>
      <c r="ABN212" s="9"/>
      <c r="ABO212" s="9"/>
      <c r="ABP212" s="9"/>
      <c r="ABQ212" s="9"/>
      <c r="ABR212" s="9"/>
      <c r="ABS212" s="9"/>
      <c r="ABT212" s="9"/>
      <c r="ABU212" s="9"/>
      <c r="ABV212" s="9"/>
      <c r="ABW212" s="9"/>
      <c r="ABX212" s="9"/>
      <c r="ABY212" s="9"/>
      <c r="ABZ212" s="9"/>
      <c r="ACA212" s="9"/>
      <c r="ACB212" s="9"/>
      <c r="ACC212" s="9"/>
      <c r="ACD212" s="9"/>
      <c r="ACE212" s="9"/>
      <c r="ACF212" s="9"/>
      <c r="ACG212" s="9"/>
      <c r="ACH212" s="9"/>
      <c r="ACI212" s="9"/>
      <c r="ACJ212" s="9"/>
      <c r="ACK212" s="9"/>
      <c r="ACL212" s="9"/>
      <c r="ACM212" s="9"/>
      <c r="ACN212" s="9"/>
      <c r="ACO212" s="9"/>
      <c r="ACP212" s="9"/>
      <c r="ACQ212" s="9"/>
      <c r="ACR212" s="9"/>
      <c r="ACS212" s="9"/>
      <c r="ACT212" s="9"/>
      <c r="ACU212" s="9"/>
      <c r="ACV212" s="9"/>
      <c r="ACW212" s="9"/>
      <c r="ACX212" s="9"/>
      <c r="ACY212" s="9"/>
      <c r="ACZ212" s="9"/>
      <c r="ADA212" s="9"/>
      <c r="ADB212" s="9"/>
      <c r="ADC212" s="9"/>
      <c r="ADD212" s="9"/>
      <c r="ADE212" s="9"/>
      <c r="ADF212" s="9"/>
      <c r="ADG212" s="9"/>
      <c r="ADH212" s="9"/>
      <c r="ADI212" s="9"/>
      <c r="ADJ212" s="9"/>
      <c r="ADK212" s="9"/>
      <c r="ADL212" s="9"/>
      <c r="ADM212" s="9"/>
      <c r="ADN212" s="9"/>
      <c r="ADO212" s="9"/>
      <c r="ADP212" s="9"/>
      <c r="ADQ212" s="9"/>
      <c r="ADR212" s="9"/>
      <c r="ADS212" s="9"/>
      <c r="ADT212" s="9"/>
      <c r="ADU212" s="9"/>
      <c r="ADV212" s="9"/>
    </row>
    <row r="213" spans="1:802" s="10" customFormat="1">
      <c r="A213" s="9"/>
      <c r="B213" s="49" t="s">
        <v>66</v>
      </c>
      <c r="C213" s="177"/>
      <c r="D213" s="178"/>
      <c r="E213" s="211"/>
      <c r="F213" s="177"/>
      <c r="G213" s="178"/>
      <c r="H213" s="211"/>
      <c r="I213" s="177"/>
      <c r="J213" s="178"/>
      <c r="K213" s="211"/>
      <c r="L213" s="177">
        <f>L212/L204</f>
        <v>5.4130304634528422E-6</v>
      </c>
      <c r="M213" s="178">
        <f>M212/L204</f>
        <v>5.4130304634528422E-6</v>
      </c>
      <c r="N213" s="211"/>
      <c r="O213" s="177">
        <f>O212/O204</f>
        <v>6.9815853591046547E-4</v>
      </c>
      <c r="P213" s="178">
        <f>P212/O204</f>
        <v>6.9815853591046547E-4</v>
      </c>
      <c r="Q213" s="211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  <c r="IF213" s="9"/>
      <c r="IG213" s="9"/>
      <c r="IH213" s="9"/>
      <c r="II213" s="9"/>
      <c r="IJ213" s="9"/>
      <c r="IK213" s="9"/>
      <c r="IL213" s="9"/>
      <c r="IM213" s="9"/>
      <c r="IN213" s="9"/>
      <c r="IO213" s="9"/>
      <c r="IP213" s="9"/>
      <c r="IQ213" s="9"/>
      <c r="IR213" s="9"/>
      <c r="IS213" s="9"/>
      <c r="IT213" s="9"/>
      <c r="IU213" s="9"/>
      <c r="IV213" s="9"/>
      <c r="IW213" s="9"/>
      <c r="IX213" s="9"/>
      <c r="IY213" s="9"/>
      <c r="IZ213" s="9"/>
      <c r="JA213" s="9"/>
      <c r="JB213" s="9"/>
      <c r="JC213" s="9"/>
      <c r="JD213" s="9"/>
      <c r="JE213" s="9"/>
      <c r="JF213" s="9"/>
      <c r="JG213" s="9"/>
      <c r="JH213" s="9"/>
      <c r="JI213" s="9"/>
      <c r="JJ213" s="9"/>
      <c r="JK213" s="9"/>
      <c r="JL213" s="9"/>
      <c r="JM213" s="9"/>
      <c r="JN213" s="9"/>
      <c r="JO213" s="9"/>
      <c r="JP213" s="9"/>
      <c r="JQ213" s="9"/>
      <c r="JR213" s="9"/>
      <c r="JS213" s="9"/>
      <c r="JT213" s="9"/>
      <c r="JU213" s="9"/>
      <c r="JV213" s="9"/>
      <c r="JW213" s="9"/>
      <c r="JX213" s="9"/>
      <c r="JY213" s="9"/>
      <c r="JZ213" s="9"/>
      <c r="KA213" s="9"/>
      <c r="KB213" s="9"/>
      <c r="KC213" s="9"/>
      <c r="KD213" s="9"/>
      <c r="KE213" s="9"/>
      <c r="KF213" s="9"/>
      <c r="KG213" s="9"/>
      <c r="KH213" s="9"/>
      <c r="KI213" s="9"/>
      <c r="KJ213" s="9"/>
      <c r="KK213" s="9"/>
      <c r="KL213" s="9"/>
      <c r="KM213" s="9"/>
      <c r="KN213" s="9"/>
      <c r="KO213" s="9"/>
      <c r="KP213" s="9"/>
      <c r="KQ213" s="9"/>
      <c r="KR213" s="9"/>
      <c r="KS213" s="9"/>
      <c r="KT213" s="9"/>
      <c r="KU213" s="9"/>
      <c r="KV213" s="9"/>
      <c r="KW213" s="9"/>
      <c r="KX213" s="9"/>
      <c r="KY213" s="9"/>
      <c r="KZ213" s="9"/>
      <c r="LA213" s="9"/>
      <c r="LB213" s="9"/>
      <c r="LC213" s="9"/>
      <c r="LD213" s="9"/>
      <c r="LE213" s="9"/>
      <c r="LF213" s="9"/>
      <c r="LG213" s="9"/>
      <c r="LH213" s="9"/>
      <c r="LI213" s="9"/>
      <c r="LJ213" s="9"/>
      <c r="LK213" s="9"/>
      <c r="LL213" s="9"/>
      <c r="LM213" s="9"/>
      <c r="LN213" s="9"/>
      <c r="LO213" s="9"/>
      <c r="LP213" s="9"/>
      <c r="LQ213" s="9"/>
      <c r="LR213" s="9"/>
      <c r="LS213" s="9"/>
      <c r="LT213" s="9"/>
      <c r="LU213" s="9"/>
      <c r="LV213" s="9"/>
      <c r="LW213" s="9"/>
      <c r="LX213" s="9"/>
      <c r="LY213" s="9"/>
      <c r="LZ213" s="9"/>
      <c r="MA213" s="9"/>
      <c r="MB213" s="9"/>
      <c r="MC213" s="9"/>
      <c r="MD213" s="9"/>
      <c r="ME213" s="9"/>
      <c r="MF213" s="9"/>
      <c r="MG213" s="9"/>
      <c r="MH213" s="9"/>
      <c r="MI213" s="9"/>
      <c r="MJ213" s="9"/>
      <c r="MK213" s="9"/>
      <c r="ML213" s="9"/>
      <c r="MM213" s="9"/>
      <c r="MN213" s="9"/>
      <c r="MO213" s="9"/>
      <c r="MP213" s="9"/>
      <c r="MQ213" s="9"/>
      <c r="MR213" s="9"/>
      <c r="MS213" s="9"/>
      <c r="MT213" s="9"/>
      <c r="MU213" s="9"/>
      <c r="MV213" s="9"/>
      <c r="MW213" s="9"/>
      <c r="MX213" s="9"/>
      <c r="MY213" s="9"/>
      <c r="MZ213" s="9"/>
      <c r="NA213" s="9"/>
      <c r="NB213" s="9"/>
      <c r="NC213" s="9"/>
      <c r="ND213" s="9"/>
      <c r="NE213" s="9"/>
      <c r="NF213" s="9"/>
      <c r="NG213" s="9"/>
      <c r="NH213" s="9"/>
      <c r="NI213" s="9"/>
      <c r="NJ213" s="9"/>
      <c r="NK213" s="9"/>
      <c r="NL213" s="9"/>
      <c r="NM213" s="9"/>
      <c r="NN213" s="9"/>
      <c r="NO213" s="9"/>
      <c r="NP213" s="9"/>
      <c r="NQ213" s="9"/>
      <c r="NR213" s="9"/>
      <c r="NS213" s="9"/>
      <c r="NT213" s="9"/>
      <c r="NU213" s="9"/>
      <c r="NV213" s="9"/>
      <c r="NW213" s="9"/>
      <c r="NX213" s="9"/>
      <c r="NY213" s="9"/>
      <c r="NZ213" s="9"/>
      <c r="OA213" s="9"/>
      <c r="OB213" s="9"/>
      <c r="OC213" s="9"/>
      <c r="OD213" s="9"/>
      <c r="OE213" s="9"/>
      <c r="OF213" s="9"/>
      <c r="OG213" s="9"/>
      <c r="OH213" s="9"/>
      <c r="OI213" s="9"/>
      <c r="OJ213" s="9"/>
      <c r="OK213" s="9"/>
      <c r="OL213" s="9"/>
      <c r="OM213" s="9"/>
      <c r="ON213" s="9"/>
      <c r="OO213" s="9"/>
      <c r="OP213" s="9"/>
      <c r="OQ213" s="9"/>
      <c r="OR213" s="9"/>
      <c r="OS213" s="9"/>
      <c r="OT213" s="9"/>
      <c r="OU213" s="9"/>
      <c r="OV213" s="9"/>
      <c r="OW213" s="9"/>
      <c r="OX213" s="9"/>
      <c r="OY213" s="9"/>
      <c r="OZ213" s="9"/>
      <c r="PA213" s="9"/>
      <c r="PB213" s="9"/>
      <c r="PC213" s="9"/>
      <c r="PD213" s="9"/>
      <c r="PE213" s="9"/>
      <c r="PF213" s="9"/>
      <c r="PG213" s="9"/>
      <c r="PH213" s="9"/>
      <c r="PI213" s="9"/>
      <c r="PJ213" s="9"/>
      <c r="PK213" s="9"/>
      <c r="PL213" s="9"/>
      <c r="PM213" s="9"/>
      <c r="PN213" s="9"/>
      <c r="PO213" s="9"/>
      <c r="PP213" s="9"/>
      <c r="PQ213" s="9"/>
      <c r="PR213" s="9"/>
      <c r="PS213" s="9"/>
      <c r="PT213" s="9"/>
      <c r="PU213" s="9"/>
      <c r="PV213" s="9"/>
      <c r="PW213" s="9"/>
      <c r="PX213" s="9"/>
      <c r="PY213" s="9"/>
      <c r="PZ213" s="9"/>
      <c r="QA213" s="9"/>
      <c r="QB213" s="9"/>
      <c r="QC213" s="9"/>
      <c r="QD213" s="9"/>
      <c r="QE213" s="9"/>
      <c r="QF213" s="9"/>
      <c r="QG213" s="9"/>
      <c r="QH213" s="9"/>
      <c r="QI213" s="9"/>
      <c r="QJ213" s="9"/>
      <c r="QK213" s="9"/>
      <c r="QL213" s="9"/>
      <c r="QM213" s="9"/>
      <c r="QN213" s="9"/>
      <c r="QO213" s="9"/>
      <c r="QP213" s="9"/>
      <c r="QQ213" s="9"/>
      <c r="QR213" s="9"/>
      <c r="QS213" s="9"/>
      <c r="QT213" s="9"/>
      <c r="QU213" s="9"/>
      <c r="QV213" s="9"/>
      <c r="QW213" s="9"/>
      <c r="QX213" s="9"/>
      <c r="QY213" s="9"/>
      <c r="QZ213" s="9"/>
      <c r="RA213" s="9"/>
      <c r="RB213" s="9"/>
      <c r="RC213" s="9"/>
      <c r="RD213" s="9"/>
      <c r="RE213" s="9"/>
      <c r="RF213" s="9"/>
      <c r="RG213" s="9"/>
      <c r="RH213" s="9"/>
      <c r="RI213" s="9"/>
      <c r="RJ213" s="9"/>
      <c r="RK213" s="9"/>
      <c r="RL213" s="9"/>
      <c r="RM213" s="9"/>
      <c r="RN213" s="9"/>
      <c r="RO213" s="9"/>
      <c r="RP213" s="9"/>
      <c r="RQ213" s="9"/>
      <c r="RR213" s="9"/>
      <c r="RS213" s="9"/>
      <c r="RT213" s="9"/>
      <c r="RU213" s="9"/>
      <c r="RV213" s="9"/>
      <c r="RW213" s="9"/>
      <c r="RX213" s="9"/>
      <c r="RY213" s="9"/>
      <c r="RZ213" s="9"/>
      <c r="SA213" s="9"/>
      <c r="SB213" s="9"/>
      <c r="SC213" s="9"/>
      <c r="SD213" s="9"/>
      <c r="SE213" s="9"/>
      <c r="SF213" s="9"/>
      <c r="SG213" s="9"/>
      <c r="SH213" s="9"/>
      <c r="SI213" s="9"/>
      <c r="SJ213" s="9"/>
      <c r="SK213" s="9"/>
      <c r="SL213" s="9"/>
      <c r="SM213" s="9"/>
      <c r="SN213" s="9"/>
      <c r="SO213" s="9"/>
      <c r="SP213" s="9"/>
      <c r="SQ213" s="9"/>
      <c r="SR213" s="9"/>
      <c r="SS213" s="9"/>
      <c r="ST213" s="9"/>
      <c r="SU213" s="9"/>
      <c r="SV213" s="9"/>
      <c r="SW213" s="9"/>
      <c r="SX213" s="9"/>
      <c r="SY213" s="9"/>
      <c r="SZ213" s="9"/>
      <c r="TA213" s="9"/>
      <c r="TB213" s="9"/>
      <c r="TC213" s="9"/>
      <c r="TD213" s="9"/>
      <c r="TE213" s="9"/>
      <c r="TF213" s="9"/>
      <c r="TG213" s="9"/>
      <c r="TH213" s="9"/>
      <c r="TI213" s="9"/>
      <c r="TJ213" s="9"/>
      <c r="TK213" s="9"/>
      <c r="TL213" s="9"/>
      <c r="TM213" s="9"/>
      <c r="TN213" s="9"/>
      <c r="TO213" s="9"/>
      <c r="TP213" s="9"/>
      <c r="TQ213" s="9"/>
      <c r="TR213" s="9"/>
      <c r="TS213" s="9"/>
      <c r="TT213" s="9"/>
      <c r="TU213" s="9"/>
      <c r="TV213" s="9"/>
      <c r="TW213" s="9"/>
      <c r="TX213" s="9"/>
      <c r="TY213" s="9"/>
      <c r="TZ213" s="9"/>
      <c r="UA213" s="9"/>
      <c r="UB213" s="9"/>
      <c r="UC213" s="9"/>
      <c r="UD213" s="9"/>
      <c r="UE213" s="9"/>
      <c r="UF213" s="9"/>
      <c r="UG213" s="9"/>
      <c r="UH213" s="9"/>
      <c r="UI213" s="9"/>
      <c r="UJ213" s="9"/>
      <c r="UK213" s="9"/>
      <c r="UL213" s="9"/>
      <c r="UM213" s="9"/>
      <c r="UN213" s="9"/>
      <c r="UO213" s="9"/>
      <c r="UP213" s="9"/>
      <c r="UQ213" s="9"/>
      <c r="UR213" s="9"/>
      <c r="US213" s="9"/>
      <c r="UT213" s="9"/>
      <c r="UU213" s="9"/>
      <c r="UV213" s="9"/>
      <c r="UW213" s="9"/>
      <c r="UX213" s="9"/>
      <c r="UY213" s="9"/>
      <c r="UZ213" s="9"/>
      <c r="VA213" s="9"/>
      <c r="VB213" s="9"/>
      <c r="VC213" s="9"/>
      <c r="VD213" s="9"/>
      <c r="VE213" s="9"/>
      <c r="VF213" s="9"/>
      <c r="VG213" s="9"/>
      <c r="VH213" s="9"/>
      <c r="VI213" s="9"/>
      <c r="VJ213" s="9"/>
      <c r="VK213" s="9"/>
      <c r="VL213" s="9"/>
      <c r="VM213" s="9"/>
      <c r="VN213" s="9"/>
      <c r="VO213" s="9"/>
      <c r="VP213" s="9"/>
      <c r="VQ213" s="9"/>
      <c r="VR213" s="9"/>
      <c r="VS213" s="9"/>
      <c r="VT213" s="9"/>
      <c r="VU213" s="9"/>
      <c r="VV213" s="9"/>
      <c r="VW213" s="9"/>
      <c r="VX213" s="9"/>
      <c r="VY213" s="9"/>
      <c r="VZ213" s="9"/>
      <c r="WA213" s="9"/>
      <c r="WB213" s="9"/>
      <c r="WC213" s="9"/>
      <c r="WD213" s="9"/>
      <c r="WE213" s="9"/>
      <c r="WF213" s="9"/>
      <c r="WG213" s="9"/>
      <c r="WH213" s="9"/>
      <c r="WI213" s="9"/>
      <c r="WJ213" s="9"/>
      <c r="WK213" s="9"/>
      <c r="WL213" s="9"/>
      <c r="WM213" s="9"/>
      <c r="WN213" s="9"/>
      <c r="WO213" s="9"/>
      <c r="WP213" s="9"/>
      <c r="WQ213" s="9"/>
      <c r="WR213" s="9"/>
      <c r="WS213" s="9"/>
      <c r="WT213" s="9"/>
      <c r="WU213" s="9"/>
      <c r="WV213" s="9"/>
      <c r="WW213" s="9"/>
      <c r="WX213" s="9"/>
      <c r="WY213" s="9"/>
      <c r="WZ213" s="9"/>
      <c r="XA213" s="9"/>
      <c r="XB213" s="9"/>
      <c r="XC213" s="9"/>
      <c r="XD213" s="9"/>
      <c r="XE213" s="9"/>
      <c r="XF213" s="9"/>
      <c r="XG213" s="9"/>
      <c r="XH213" s="9"/>
      <c r="XI213" s="9"/>
      <c r="XJ213" s="9"/>
      <c r="XK213" s="9"/>
      <c r="XL213" s="9"/>
      <c r="XM213" s="9"/>
      <c r="XN213" s="9"/>
      <c r="XO213" s="9"/>
      <c r="XP213" s="9"/>
      <c r="XQ213" s="9"/>
      <c r="XR213" s="9"/>
      <c r="XS213" s="9"/>
      <c r="XT213" s="9"/>
      <c r="XU213" s="9"/>
      <c r="XV213" s="9"/>
      <c r="XW213" s="9"/>
      <c r="XX213" s="9"/>
      <c r="XY213" s="9"/>
      <c r="XZ213" s="9"/>
      <c r="YA213" s="9"/>
      <c r="YB213" s="9"/>
      <c r="YC213" s="9"/>
      <c r="YD213" s="9"/>
      <c r="YE213" s="9"/>
      <c r="YF213" s="9"/>
      <c r="YG213" s="9"/>
      <c r="YH213" s="9"/>
      <c r="YI213" s="9"/>
      <c r="YJ213" s="9"/>
      <c r="YK213" s="9"/>
      <c r="YL213" s="9"/>
      <c r="YM213" s="9"/>
      <c r="YN213" s="9"/>
      <c r="YO213" s="9"/>
      <c r="YP213" s="9"/>
      <c r="YQ213" s="9"/>
      <c r="YR213" s="9"/>
      <c r="YS213" s="9"/>
      <c r="YT213" s="9"/>
      <c r="YU213" s="9"/>
      <c r="YV213" s="9"/>
      <c r="YW213" s="9"/>
      <c r="YX213" s="9"/>
      <c r="YY213" s="9"/>
      <c r="YZ213" s="9"/>
      <c r="ZA213" s="9"/>
      <c r="ZB213" s="9"/>
      <c r="ZC213" s="9"/>
      <c r="ZD213" s="9"/>
      <c r="ZE213" s="9"/>
      <c r="ZF213" s="9"/>
      <c r="ZG213" s="9"/>
      <c r="ZH213" s="9"/>
      <c r="ZI213" s="9"/>
      <c r="ZJ213" s="9"/>
      <c r="ZK213" s="9"/>
      <c r="ZL213" s="9"/>
      <c r="ZM213" s="9"/>
      <c r="ZN213" s="9"/>
      <c r="ZO213" s="9"/>
      <c r="ZP213" s="9"/>
      <c r="ZQ213" s="9"/>
      <c r="ZR213" s="9"/>
      <c r="ZS213" s="9"/>
      <c r="ZT213" s="9"/>
      <c r="ZU213" s="9"/>
      <c r="ZV213" s="9"/>
      <c r="ZW213" s="9"/>
      <c r="ZX213" s="9"/>
      <c r="ZY213" s="9"/>
      <c r="ZZ213" s="9"/>
      <c r="AAA213" s="9"/>
      <c r="AAB213" s="9"/>
      <c r="AAC213" s="9"/>
      <c r="AAD213" s="9"/>
      <c r="AAE213" s="9"/>
      <c r="AAF213" s="9"/>
      <c r="AAG213" s="9"/>
      <c r="AAH213" s="9"/>
      <c r="AAI213" s="9"/>
      <c r="AAJ213" s="9"/>
      <c r="AAK213" s="9"/>
      <c r="AAL213" s="9"/>
      <c r="AAM213" s="9"/>
      <c r="AAN213" s="9"/>
      <c r="AAO213" s="9"/>
      <c r="AAP213" s="9"/>
      <c r="AAQ213" s="9"/>
      <c r="AAR213" s="9"/>
      <c r="AAS213" s="9"/>
      <c r="AAT213" s="9"/>
      <c r="AAU213" s="9"/>
      <c r="AAV213" s="9"/>
      <c r="AAW213" s="9"/>
      <c r="AAX213" s="9"/>
      <c r="AAY213" s="9"/>
      <c r="AAZ213" s="9"/>
      <c r="ABA213" s="9"/>
      <c r="ABB213" s="9"/>
      <c r="ABC213" s="9"/>
      <c r="ABD213" s="9"/>
      <c r="ABE213" s="9"/>
      <c r="ABF213" s="9"/>
      <c r="ABG213" s="9"/>
      <c r="ABH213" s="9"/>
      <c r="ABI213" s="9"/>
      <c r="ABJ213" s="9"/>
      <c r="ABK213" s="9"/>
      <c r="ABL213" s="9"/>
      <c r="ABM213" s="9"/>
      <c r="ABN213" s="9"/>
      <c r="ABO213" s="9"/>
      <c r="ABP213" s="9"/>
      <c r="ABQ213" s="9"/>
      <c r="ABR213" s="9"/>
      <c r="ABS213" s="9"/>
      <c r="ABT213" s="9"/>
      <c r="ABU213" s="9"/>
      <c r="ABV213" s="9"/>
      <c r="ABW213" s="9"/>
      <c r="ABX213" s="9"/>
      <c r="ABY213" s="9"/>
      <c r="ABZ213" s="9"/>
      <c r="ACA213" s="9"/>
      <c r="ACB213" s="9"/>
      <c r="ACC213" s="9"/>
      <c r="ACD213" s="9"/>
      <c r="ACE213" s="9"/>
      <c r="ACF213" s="9"/>
      <c r="ACG213" s="9"/>
      <c r="ACH213" s="9"/>
      <c r="ACI213" s="9"/>
      <c r="ACJ213" s="9"/>
      <c r="ACK213" s="9"/>
      <c r="ACL213" s="9"/>
      <c r="ACM213" s="9"/>
      <c r="ACN213" s="9"/>
      <c r="ACO213" s="9"/>
      <c r="ACP213" s="9"/>
      <c r="ACQ213" s="9"/>
      <c r="ACR213" s="9"/>
      <c r="ACS213" s="9"/>
      <c r="ACT213" s="9"/>
      <c r="ACU213" s="9"/>
      <c r="ACV213" s="9"/>
      <c r="ACW213" s="9"/>
      <c r="ACX213" s="9"/>
      <c r="ACY213" s="9"/>
      <c r="ACZ213" s="9"/>
      <c r="ADA213" s="9"/>
      <c r="ADB213" s="9"/>
      <c r="ADC213" s="9"/>
      <c r="ADD213" s="9"/>
      <c r="ADE213" s="9"/>
      <c r="ADF213" s="9"/>
      <c r="ADG213" s="9"/>
      <c r="ADH213" s="9"/>
      <c r="ADI213" s="9"/>
      <c r="ADJ213" s="9"/>
      <c r="ADK213" s="9"/>
      <c r="ADL213" s="9"/>
      <c r="ADM213" s="9"/>
      <c r="ADN213" s="9"/>
      <c r="ADO213" s="9"/>
      <c r="ADP213" s="9"/>
      <c r="ADQ213" s="9"/>
      <c r="ADR213" s="9"/>
      <c r="ADS213" s="9"/>
      <c r="ADT213" s="9"/>
      <c r="ADU213" s="9"/>
      <c r="ADV213" s="9"/>
    </row>
    <row r="214" spans="1:802" s="10" customFormat="1">
      <c r="A214" s="9"/>
      <c r="B214" s="38" t="s">
        <v>68</v>
      </c>
      <c r="C214" s="39">
        <v>18764</v>
      </c>
      <c r="D214" s="108">
        <v>18736</v>
      </c>
      <c r="E214" s="109">
        <v>28</v>
      </c>
      <c r="F214" s="39">
        <v>19337</v>
      </c>
      <c r="G214" s="108">
        <v>19290</v>
      </c>
      <c r="H214" s="109">
        <v>47</v>
      </c>
      <c r="I214" s="39">
        <v>19753</v>
      </c>
      <c r="J214" s="108">
        <v>19710</v>
      </c>
      <c r="K214" s="109">
        <v>43</v>
      </c>
      <c r="L214" s="39">
        <v>19638</v>
      </c>
      <c r="M214" s="108">
        <v>19638</v>
      </c>
      <c r="N214" s="109">
        <v>0</v>
      </c>
      <c r="O214" s="39">
        <v>10872</v>
      </c>
      <c r="P214" s="108">
        <v>10872</v>
      </c>
      <c r="Q214" s="109">
        <v>0</v>
      </c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  <c r="IL214" s="9"/>
      <c r="IM214" s="9"/>
      <c r="IN214" s="9"/>
      <c r="IO214" s="9"/>
      <c r="IP214" s="9"/>
      <c r="IQ214" s="9"/>
      <c r="IR214" s="9"/>
      <c r="IS214" s="9"/>
      <c r="IT214" s="9"/>
      <c r="IU214" s="9"/>
      <c r="IV214" s="9"/>
      <c r="IW214" s="9"/>
      <c r="IX214" s="9"/>
      <c r="IY214" s="9"/>
      <c r="IZ214" s="9"/>
      <c r="JA214" s="9"/>
      <c r="JB214" s="9"/>
      <c r="JC214" s="9"/>
      <c r="JD214" s="9"/>
      <c r="JE214" s="9"/>
      <c r="JF214" s="9"/>
      <c r="JG214" s="9"/>
      <c r="JH214" s="9"/>
      <c r="JI214" s="9"/>
      <c r="JJ214" s="9"/>
      <c r="JK214" s="9"/>
      <c r="JL214" s="9"/>
      <c r="JM214" s="9"/>
      <c r="JN214" s="9"/>
      <c r="JO214" s="9"/>
      <c r="JP214" s="9"/>
      <c r="JQ214" s="9"/>
      <c r="JR214" s="9"/>
      <c r="JS214" s="9"/>
      <c r="JT214" s="9"/>
      <c r="JU214" s="9"/>
      <c r="JV214" s="9"/>
      <c r="JW214" s="9"/>
      <c r="JX214" s="9"/>
      <c r="JY214" s="9"/>
      <c r="JZ214" s="9"/>
      <c r="KA214" s="9"/>
      <c r="KB214" s="9"/>
      <c r="KC214" s="9"/>
      <c r="KD214" s="9"/>
      <c r="KE214" s="9"/>
      <c r="KF214" s="9"/>
      <c r="KG214" s="9"/>
      <c r="KH214" s="9"/>
      <c r="KI214" s="9"/>
      <c r="KJ214" s="9"/>
      <c r="KK214" s="9"/>
      <c r="KL214" s="9"/>
      <c r="KM214" s="9"/>
      <c r="KN214" s="9"/>
      <c r="KO214" s="9"/>
      <c r="KP214" s="9"/>
      <c r="KQ214" s="9"/>
      <c r="KR214" s="9"/>
      <c r="KS214" s="9"/>
      <c r="KT214" s="9"/>
      <c r="KU214" s="9"/>
      <c r="KV214" s="9"/>
      <c r="KW214" s="9"/>
      <c r="KX214" s="9"/>
      <c r="KY214" s="9"/>
      <c r="KZ214" s="9"/>
      <c r="LA214" s="9"/>
      <c r="LB214" s="9"/>
      <c r="LC214" s="9"/>
      <c r="LD214" s="9"/>
      <c r="LE214" s="9"/>
      <c r="LF214" s="9"/>
      <c r="LG214" s="9"/>
      <c r="LH214" s="9"/>
      <c r="LI214" s="9"/>
      <c r="LJ214" s="9"/>
      <c r="LK214" s="9"/>
      <c r="LL214" s="9"/>
      <c r="LM214" s="9"/>
      <c r="LN214" s="9"/>
      <c r="LO214" s="9"/>
      <c r="LP214" s="9"/>
      <c r="LQ214" s="9"/>
      <c r="LR214" s="9"/>
      <c r="LS214" s="9"/>
      <c r="LT214" s="9"/>
      <c r="LU214" s="9"/>
      <c r="LV214" s="9"/>
      <c r="LW214" s="9"/>
      <c r="LX214" s="9"/>
      <c r="LY214" s="9"/>
      <c r="LZ214" s="9"/>
      <c r="MA214" s="9"/>
      <c r="MB214" s="9"/>
      <c r="MC214" s="9"/>
      <c r="MD214" s="9"/>
      <c r="ME214" s="9"/>
      <c r="MF214" s="9"/>
      <c r="MG214" s="9"/>
      <c r="MH214" s="9"/>
      <c r="MI214" s="9"/>
      <c r="MJ214" s="9"/>
      <c r="MK214" s="9"/>
      <c r="ML214" s="9"/>
      <c r="MM214" s="9"/>
      <c r="MN214" s="9"/>
      <c r="MO214" s="9"/>
      <c r="MP214" s="9"/>
      <c r="MQ214" s="9"/>
      <c r="MR214" s="9"/>
      <c r="MS214" s="9"/>
      <c r="MT214" s="9"/>
      <c r="MU214" s="9"/>
      <c r="MV214" s="9"/>
      <c r="MW214" s="9"/>
      <c r="MX214" s="9"/>
      <c r="MY214" s="9"/>
      <c r="MZ214" s="9"/>
      <c r="NA214" s="9"/>
      <c r="NB214" s="9"/>
      <c r="NC214" s="9"/>
      <c r="ND214" s="9"/>
      <c r="NE214" s="9"/>
      <c r="NF214" s="9"/>
      <c r="NG214" s="9"/>
      <c r="NH214" s="9"/>
      <c r="NI214" s="9"/>
      <c r="NJ214" s="9"/>
      <c r="NK214" s="9"/>
      <c r="NL214" s="9"/>
      <c r="NM214" s="9"/>
      <c r="NN214" s="9"/>
      <c r="NO214" s="9"/>
      <c r="NP214" s="9"/>
      <c r="NQ214" s="9"/>
      <c r="NR214" s="9"/>
      <c r="NS214" s="9"/>
      <c r="NT214" s="9"/>
      <c r="NU214" s="9"/>
      <c r="NV214" s="9"/>
      <c r="NW214" s="9"/>
      <c r="NX214" s="9"/>
      <c r="NY214" s="9"/>
      <c r="NZ214" s="9"/>
      <c r="OA214" s="9"/>
      <c r="OB214" s="9"/>
      <c r="OC214" s="9"/>
      <c r="OD214" s="9"/>
      <c r="OE214" s="9"/>
      <c r="OF214" s="9"/>
      <c r="OG214" s="9"/>
      <c r="OH214" s="9"/>
      <c r="OI214" s="9"/>
      <c r="OJ214" s="9"/>
      <c r="OK214" s="9"/>
      <c r="OL214" s="9"/>
      <c r="OM214" s="9"/>
      <c r="ON214" s="9"/>
      <c r="OO214" s="9"/>
      <c r="OP214" s="9"/>
      <c r="OQ214" s="9"/>
      <c r="OR214" s="9"/>
      <c r="OS214" s="9"/>
      <c r="OT214" s="9"/>
      <c r="OU214" s="9"/>
      <c r="OV214" s="9"/>
      <c r="OW214" s="9"/>
      <c r="OX214" s="9"/>
      <c r="OY214" s="9"/>
      <c r="OZ214" s="9"/>
      <c r="PA214" s="9"/>
      <c r="PB214" s="9"/>
      <c r="PC214" s="9"/>
      <c r="PD214" s="9"/>
      <c r="PE214" s="9"/>
      <c r="PF214" s="9"/>
      <c r="PG214" s="9"/>
      <c r="PH214" s="9"/>
      <c r="PI214" s="9"/>
      <c r="PJ214" s="9"/>
      <c r="PK214" s="9"/>
      <c r="PL214" s="9"/>
      <c r="PM214" s="9"/>
      <c r="PN214" s="9"/>
      <c r="PO214" s="9"/>
      <c r="PP214" s="9"/>
      <c r="PQ214" s="9"/>
      <c r="PR214" s="9"/>
      <c r="PS214" s="9"/>
      <c r="PT214" s="9"/>
      <c r="PU214" s="9"/>
      <c r="PV214" s="9"/>
      <c r="PW214" s="9"/>
      <c r="PX214" s="9"/>
      <c r="PY214" s="9"/>
      <c r="PZ214" s="9"/>
      <c r="QA214" s="9"/>
      <c r="QB214" s="9"/>
      <c r="QC214" s="9"/>
      <c r="QD214" s="9"/>
      <c r="QE214" s="9"/>
      <c r="QF214" s="9"/>
      <c r="QG214" s="9"/>
      <c r="QH214" s="9"/>
      <c r="QI214" s="9"/>
      <c r="QJ214" s="9"/>
      <c r="QK214" s="9"/>
      <c r="QL214" s="9"/>
      <c r="QM214" s="9"/>
      <c r="QN214" s="9"/>
      <c r="QO214" s="9"/>
      <c r="QP214" s="9"/>
      <c r="QQ214" s="9"/>
      <c r="QR214" s="9"/>
      <c r="QS214" s="9"/>
      <c r="QT214" s="9"/>
      <c r="QU214" s="9"/>
      <c r="QV214" s="9"/>
      <c r="QW214" s="9"/>
      <c r="QX214" s="9"/>
      <c r="QY214" s="9"/>
      <c r="QZ214" s="9"/>
      <c r="RA214" s="9"/>
      <c r="RB214" s="9"/>
      <c r="RC214" s="9"/>
      <c r="RD214" s="9"/>
      <c r="RE214" s="9"/>
      <c r="RF214" s="9"/>
      <c r="RG214" s="9"/>
      <c r="RH214" s="9"/>
      <c r="RI214" s="9"/>
      <c r="RJ214" s="9"/>
      <c r="RK214" s="9"/>
      <c r="RL214" s="9"/>
      <c r="RM214" s="9"/>
      <c r="RN214" s="9"/>
      <c r="RO214" s="9"/>
      <c r="RP214" s="9"/>
      <c r="RQ214" s="9"/>
      <c r="RR214" s="9"/>
      <c r="RS214" s="9"/>
      <c r="RT214" s="9"/>
      <c r="RU214" s="9"/>
      <c r="RV214" s="9"/>
      <c r="RW214" s="9"/>
      <c r="RX214" s="9"/>
      <c r="RY214" s="9"/>
      <c r="RZ214" s="9"/>
      <c r="SA214" s="9"/>
      <c r="SB214" s="9"/>
      <c r="SC214" s="9"/>
      <c r="SD214" s="9"/>
      <c r="SE214" s="9"/>
      <c r="SF214" s="9"/>
      <c r="SG214" s="9"/>
      <c r="SH214" s="9"/>
      <c r="SI214" s="9"/>
      <c r="SJ214" s="9"/>
      <c r="SK214" s="9"/>
      <c r="SL214" s="9"/>
      <c r="SM214" s="9"/>
      <c r="SN214" s="9"/>
      <c r="SO214" s="9"/>
      <c r="SP214" s="9"/>
      <c r="SQ214" s="9"/>
      <c r="SR214" s="9"/>
      <c r="SS214" s="9"/>
      <c r="ST214" s="9"/>
      <c r="SU214" s="9"/>
      <c r="SV214" s="9"/>
      <c r="SW214" s="9"/>
      <c r="SX214" s="9"/>
      <c r="SY214" s="9"/>
      <c r="SZ214" s="9"/>
      <c r="TA214" s="9"/>
      <c r="TB214" s="9"/>
      <c r="TC214" s="9"/>
      <c r="TD214" s="9"/>
      <c r="TE214" s="9"/>
      <c r="TF214" s="9"/>
      <c r="TG214" s="9"/>
      <c r="TH214" s="9"/>
      <c r="TI214" s="9"/>
      <c r="TJ214" s="9"/>
      <c r="TK214" s="9"/>
      <c r="TL214" s="9"/>
      <c r="TM214" s="9"/>
      <c r="TN214" s="9"/>
      <c r="TO214" s="9"/>
      <c r="TP214" s="9"/>
      <c r="TQ214" s="9"/>
      <c r="TR214" s="9"/>
      <c r="TS214" s="9"/>
      <c r="TT214" s="9"/>
      <c r="TU214" s="9"/>
      <c r="TV214" s="9"/>
      <c r="TW214" s="9"/>
      <c r="TX214" s="9"/>
      <c r="TY214" s="9"/>
      <c r="TZ214" s="9"/>
      <c r="UA214" s="9"/>
      <c r="UB214" s="9"/>
      <c r="UC214" s="9"/>
      <c r="UD214" s="9"/>
      <c r="UE214" s="9"/>
      <c r="UF214" s="9"/>
      <c r="UG214" s="9"/>
      <c r="UH214" s="9"/>
      <c r="UI214" s="9"/>
      <c r="UJ214" s="9"/>
      <c r="UK214" s="9"/>
      <c r="UL214" s="9"/>
      <c r="UM214" s="9"/>
      <c r="UN214" s="9"/>
      <c r="UO214" s="9"/>
      <c r="UP214" s="9"/>
      <c r="UQ214" s="9"/>
      <c r="UR214" s="9"/>
      <c r="US214" s="9"/>
      <c r="UT214" s="9"/>
      <c r="UU214" s="9"/>
      <c r="UV214" s="9"/>
      <c r="UW214" s="9"/>
      <c r="UX214" s="9"/>
      <c r="UY214" s="9"/>
      <c r="UZ214" s="9"/>
      <c r="VA214" s="9"/>
      <c r="VB214" s="9"/>
      <c r="VC214" s="9"/>
      <c r="VD214" s="9"/>
      <c r="VE214" s="9"/>
      <c r="VF214" s="9"/>
      <c r="VG214" s="9"/>
      <c r="VH214" s="9"/>
      <c r="VI214" s="9"/>
      <c r="VJ214" s="9"/>
      <c r="VK214" s="9"/>
      <c r="VL214" s="9"/>
      <c r="VM214" s="9"/>
      <c r="VN214" s="9"/>
      <c r="VO214" s="9"/>
      <c r="VP214" s="9"/>
      <c r="VQ214" s="9"/>
      <c r="VR214" s="9"/>
      <c r="VS214" s="9"/>
      <c r="VT214" s="9"/>
      <c r="VU214" s="9"/>
      <c r="VV214" s="9"/>
      <c r="VW214" s="9"/>
      <c r="VX214" s="9"/>
      <c r="VY214" s="9"/>
      <c r="VZ214" s="9"/>
      <c r="WA214" s="9"/>
      <c r="WB214" s="9"/>
      <c r="WC214" s="9"/>
      <c r="WD214" s="9"/>
      <c r="WE214" s="9"/>
      <c r="WF214" s="9"/>
      <c r="WG214" s="9"/>
      <c r="WH214" s="9"/>
      <c r="WI214" s="9"/>
      <c r="WJ214" s="9"/>
      <c r="WK214" s="9"/>
      <c r="WL214" s="9"/>
      <c r="WM214" s="9"/>
      <c r="WN214" s="9"/>
      <c r="WO214" s="9"/>
      <c r="WP214" s="9"/>
      <c r="WQ214" s="9"/>
      <c r="WR214" s="9"/>
      <c r="WS214" s="9"/>
      <c r="WT214" s="9"/>
      <c r="WU214" s="9"/>
      <c r="WV214" s="9"/>
      <c r="WW214" s="9"/>
      <c r="WX214" s="9"/>
      <c r="WY214" s="9"/>
      <c r="WZ214" s="9"/>
      <c r="XA214" s="9"/>
      <c r="XB214" s="9"/>
      <c r="XC214" s="9"/>
      <c r="XD214" s="9"/>
      <c r="XE214" s="9"/>
      <c r="XF214" s="9"/>
      <c r="XG214" s="9"/>
      <c r="XH214" s="9"/>
      <c r="XI214" s="9"/>
      <c r="XJ214" s="9"/>
      <c r="XK214" s="9"/>
      <c r="XL214" s="9"/>
      <c r="XM214" s="9"/>
      <c r="XN214" s="9"/>
      <c r="XO214" s="9"/>
      <c r="XP214" s="9"/>
      <c r="XQ214" s="9"/>
      <c r="XR214" s="9"/>
      <c r="XS214" s="9"/>
      <c r="XT214" s="9"/>
      <c r="XU214" s="9"/>
      <c r="XV214" s="9"/>
      <c r="XW214" s="9"/>
      <c r="XX214" s="9"/>
      <c r="XY214" s="9"/>
      <c r="XZ214" s="9"/>
      <c r="YA214" s="9"/>
      <c r="YB214" s="9"/>
      <c r="YC214" s="9"/>
      <c r="YD214" s="9"/>
      <c r="YE214" s="9"/>
      <c r="YF214" s="9"/>
      <c r="YG214" s="9"/>
      <c r="YH214" s="9"/>
      <c r="YI214" s="9"/>
      <c r="YJ214" s="9"/>
      <c r="YK214" s="9"/>
      <c r="YL214" s="9"/>
      <c r="YM214" s="9"/>
      <c r="YN214" s="9"/>
      <c r="YO214" s="9"/>
      <c r="YP214" s="9"/>
      <c r="YQ214" s="9"/>
      <c r="YR214" s="9"/>
      <c r="YS214" s="9"/>
      <c r="YT214" s="9"/>
      <c r="YU214" s="9"/>
      <c r="YV214" s="9"/>
      <c r="YW214" s="9"/>
      <c r="YX214" s="9"/>
      <c r="YY214" s="9"/>
      <c r="YZ214" s="9"/>
      <c r="ZA214" s="9"/>
      <c r="ZB214" s="9"/>
      <c r="ZC214" s="9"/>
      <c r="ZD214" s="9"/>
      <c r="ZE214" s="9"/>
      <c r="ZF214" s="9"/>
      <c r="ZG214" s="9"/>
      <c r="ZH214" s="9"/>
      <c r="ZI214" s="9"/>
      <c r="ZJ214" s="9"/>
      <c r="ZK214" s="9"/>
      <c r="ZL214" s="9"/>
      <c r="ZM214" s="9"/>
      <c r="ZN214" s="9"/>
      <c r="ZO214" s="9"/>
      <c r="ZP214" s="9"/>
      <c r="ZQ214" s="9"/>
      <c r="ZR214" s="9"/>
      <c r="ZS214" s="9"/>
      <c r="ZT214" s="9"/>
      <c r="ZU214" s="9"/>
      <c r="ZV214" s="9"/>
      <c r="ZW214" s="9"/>
      <c r="ZX214" s="9"/>
      <c r="ZY214" s="9"/>
      <c r="ZZ214" s="9"/>
      <c r="AAA214" s="9"/>
      <c r="AAB214" s="9"/>
      <c r="AAC214" s="9"/>
      <c r="AAD214" s="9"/>
      <c r="AAE214" s="9"/>
      <c r="AAF214" s="9"/>
      <c r="AAG214" s="9"/>
      <c r="AAH214" s="9"/>
      <c r="AAI214" s="9"/>
      <c r="AAJ214" s="9"/>
      <c r="AAK214" s="9"/>
      <c r="AAL214" s="9"/>
      <c r="AAM214" s="9"/>
      <c r="AAN214" s="9"/>
      <c r="AAO214" s="9"/>
      <c r="AAP214" s="9"/>
      <c r="AAQ214" s="9"/>
      <c r="AAR214" s="9"/>
      <c r="AAS214" s="9"/>
      <c r="AAT214" s="9"/>
      <c r="AAU214" s="9"/>
      <c r="AAV214" s="9"/>
      <c r="AAW214" s="9"/>
      <c r="AAX214" s="9"/>
      <c r="AAY214" s="9"/>
      <c r="AAZ214" s="9"/>
      <c r="ABA214" s="9"/>
      <c r="ABB214" s="9"/>
      <c r="ABC214" s="9"/>
      <c r="ABD214" s="9"/>
      <c r="ABE214" s="9"/>
      <c r="ABF214" s="9"/>
      <c r="ABG214" s="9"/>
      <c r="ABH214" s="9"/>
      <c r="ABI214" s="9"/>
      <c r="ABJ214" s="9"/>
      <c r="ABK214" s="9"/>
      <c r="ABL214" s="9"/>
      <c r="ABM214" s="9"/>
      <c r="ABN214" s="9"/>
      <c r="ABO214" s="9"/>
      <c r="ABP214" s="9"/>
      <c r="ABQ214" s="9"/>
      <c r="ABR214" s="9"/>
      <c r="ABS214" s="9"/>
      <c r="ABT214" s="9"/>
      <c r="ABU214" s="9"/>
      <c r="ABV214" s="9"/>
      <c r="ABW214" s="9"/>
      <c r="ABX214" s="9"/>
      <c r="ABY214" s="9"/>
      <c r="ABZ214" s="9"/>
      <c r="ACA214" s="9"/>
      <c r="ACB214" s="9"/>
      <c r="ACC214" s="9"/>
      <c r="ACD214" s="9"/>
      <c r="ACE214" s="9"/>
      <c r="ACF214" s="9"/>
      <c r="ACG214" s="9"/>
      <c r="ACH214" s="9"/>
      <c r="ACI214" s="9"/>
      <c r="ACJ214" s="9"/>
      <c r="ACK214" s="9"/>
      <c r="ACL214" s="9"/>
      <c r="ACM214" s="9"/>
      <c r="ACN214" s="9"/>
      <c r="ACO214" s="9"/>
      <c r="ACP214" s="9"/>
      <c r="ACQ214" s="9"/>
      <c r="ACR214" s="9"/>
      <c r="ACS214" s="9"/>
      <c r="ACT214" s="9"/>
      <c r="ACU214" s="9"/>
      <c r="ACV214" s="9"/>
      <c r="ACW214" s="9"/>
      <c r="ACX214" s="9"/>
      <c r="ACY214" s="9"/>
      <c r="ACZ214" s="9"/>
      <c r="ADA214" s="9"/>
      <c r="ADB214" s="9"/>
      <c r="ADC214" s="9"/>
      <c r="ADD214" s="9"/>
      <c r="ADE214" s="9"/>
      <c r="ADF214" s="9"/>
      <c r="ADG214" s="9"/>
      <c r="ADH214" s="9"/>
      <c r="ADI214" s="9"/>
      <c r="ADJ214" s="9"/>
      <c r="ADK214" s="9"/>
      <c r="ADL214" s="9"/>
      <c r="ADM214" s="9"/>
      <c r="ADN214" s="9"/>
      <c r="ADO214" s="9"/>
      <c r="ADP214" s="9"/>
      <c r="ADQ214" s="9"/>
      <c r="ADR214" s="9"/>
      <c r="ADS214" s="9"/>
      <c r="ADT214" s="9"/>
      <c r="ADU214" s="9"/>
      <c r="ADV214" s="9"/>
    </row>
    <row r="215" spans="1:802" s="10" customFormat="1">
      <c r="A215" s="9"/>
      <c r="B215" s="49" t="s">
        <v>66</v>
      </c>
      <c r="C215" s="174">
        <f>C214/C204</f>
        <v>1.0317395731840085E-2</v>
      </c>
      <c r="D215" s="175">
        <f>D214/C204</f>
        <v>1.0301999916422716E-2</v>
      </c>
      <c r="E215" s="176">
        <f>E214/C204</f>
        <v>1.5395815417369559E-5</v>
      </c>
      <c r="F215" s="174">
        <f>F214/F204</f>
        <v>1.0613080043490741E-2</v>
      </c>
      <c r="G215" s="175">
        <f>G214/F204</f>
        <v>1.0587284172257145E-2</v>
      </c>
      <c r="H215" s="176">
        <f>H214/F204</f>
        <v>2.5795871233596981E-5</v>
      </c>
      <c r="I215" s="174">
        <f>I214/I204</f>
        <v>1.0844460255736672E-2</v>
      </c>
      <c r="J215" s="175">
        <f>J214/I204</f>
        <v>1.0820853118036237E-2</v>
      </c>
      <c r="K215" s="176">
        <f>K214/I204</f>
        <v>2.3607137700434208E-5</v>
      </c>
      <c r="L215" s="174">
        <f>L214/L204</f>
        <v>1.0630109224128692E-2</v>
      </c>
      <c r="M215" s="175">
        <f>M214/L204</f>
        <v>1.0630109224128692E-2</v>
      </c>
      <c r="N215" s="176">
        <f>N214/L204</f>
        <v>0</v>
      </c>
      <c r="O215" s="174">
        <f>O214/O204</f>
        <v>5.1425336059746475E-3</v>
      </c>
      <c r="P215" s="175">
        <f>P214/O204</f>
        <v>5.1425336059746475E-3</v>
      </c>
      <c r="Q215" s="176">
        <f>Q214/O204</f>
        <v>0</v>
      </c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  <c r="IL215" s="9"/>
      <c r="IM215" s="9"/>
      <c r="IN215" s="9"/>
      <c r="IO215" s="9"/>
      <c r="IP215" s="9"/>
      <c r="IQ215" s="9"/>
      <c r="IR215" s="9"/>
      <c r="IS215" s="9"/>
      <c r="IT215" s="9"/>
      <c r="IU215" s="9"/>
      <c r="IV215" s="9"/>
      <c r="IW215" s="9"/>
      <c r="IX215" s="9"/>
      <c r="IY215" s="9"/>
      <c r="IZ215" s="9"/>
      <c r="JA215" s="9"/>
      <c r="JB215" s="9"/>
      <c r="JC215" s="9"/>
      <c r="JD215" s="9"/>
      <c r="JE215" s="9"/>
      <c r="JF215" s="9"/>
      <c r="JG215" s="9"/>
      <c r="JH215" s="9"/>
      <c r="JI215" s="9"/>
      <c r="JJ215" s="9"/>
      <c r="JK215" s="9"/>
      <c r="JL215" s="9"/>
      <c r="JM215" s="9"/>
      <c r="JN215" s="9"/>
      <c r="JO215" s="9"/>
      <c r="JP215" s="9"/>
      <c r="JQ215" s="9"/>
      <c r="JR215" s="9"/>
      <c r="JS215" s="9"/>
      <c r="JT215" s="9"/>
      <c r="JU215" s="9"/>
      <c r="JV215" s="9"/>
      <c r="JW215" s="9"/>
      <c r="JX215" s="9"/>
      <c r="JY215" s="9"/>
      <c r="JZ215" s="9"/>
      <c r="KA215" s="9"/>
      <c r="KB215" s="9"/>
      <c r="KC215" s="9"/>
      <c r="KD215" s="9"/>
      <c r="KE215" s="9"/>
      <c r="KF215" s="9"/>
      <c r="KG215" s="9"/>
      <c r="KH215" s="9"/>
      <c r="KI215" s="9"/>
      <c r="KJ215" s="9"/>
      <c r="KK215" s="9"/>
      <c r="KL215" s="9"/>
      <c r="KM215" s="9"/>
      <c r="KN215" s="9"/>
      <c r="KO215" s="9"/>
      <c r="KP215" s="9"/>
      <c r="KQ215" s="9"/>
      <c r="KR215" s="9"/>
      <c r="KS215" s="9"/>
      <c r="KT215" s="9"/>
      <c r="KU215" s="9"/>
      <c r="KV215" s="9"/>
      <c r="KW215" s="9"/>
      <c r="KX215" s="9"/>
      <c r="KY215" s="9"/>
      <c r="KZ215" s="9"/>
      <c r="LA215" s="9"/>
      <c r="LB215" s="9"/>
      <c r="LC215" s="9"/>
      <c r="LD215" s="9"/>
      <c r="LE215" s="9"/>
      <c r="LF215" s="9"/>
      <c r="LG215" s="9"/>
      <c r="LH215" s="9"/>
      <c r="LI215" s="9"/>
      <c r="LJ215" s="9"/>
      <c r="LK215" s="9"/>
      <c r="LL215" s="9"/>
      <c r="LM215" s="9"/>
      <c r="LN215" s="9"/>
      <c r="LO215" s="9"/>
      <c r="LP215" s="9"/>
      <c r="LQ215" s="9"/>
      <c r="LR215" s="9"/>
      <c r="LS215" s="9"/>
      <c r="LT215" s="9"/>
      <c r="LU215" s="9"/>
      <c r="LV215" s="9"/>
      <c r="LW215" s="9"/>
      <c r="LX215" s="9"/>
      <c r="LY215" s="9"/>
      <c r="LZ215" s="9"/>
      <c r="MA215" s="9"/>
      <c r="MB215" s="9"/>
      <c r="MC215" s="9"/>
      <c r="MD215" s="9"/>
      <c r="ME215" s="9"/>
      <c r="MF215" s="9"/>
      <c r="MG215" s="9"/>
      <c r="MH215" s="9"/>
      <c r="MI215" s="9"/>
      <c r="MJ215" s="9"/>
      <c r="MK215" s="9"/>
      <c r="ML215" s="9"/>
      <c r="MM215" s="9"/>
      <c r="MN215" s="9"/>
      <c r="MO215" s="9"/>
      <c r="MP215" s="9"/>
      <c r="MQ215" s="9"/>
      <c r="MR215" s="9"/>
      <c r="MS215" s="9"/>
      <c r="MT215" s="9"/>
      <c r="MU215" s="9"/>
      <c r="MV215" s="9"/>
      <c r="MW215" s="9"/>
      <c r="MX215" s="9"/>
      <c r="MY215" s="9"/>
      <c r="MZ215" s="9"/>
      <c r="NA215" s="9"/>
      <c r="NB215" s="9"/>
      <c r="NC215" s="9"/>
      <c r="ND215" s="9"/>
      <c r="NE215" s="9"/>
      <c r="NF215" s="9"/>
      <c r="NG215" s="9"/>
      <c r="NH215" s="9"/>
      <c r="NI215" s="9"/>
      <c r="NJ215" s="9"/>
      <c r="NK215" s="9"/>
      <c r="NL215" s="9"/>
      <c r="NM215" s="9"/>
      <c r="NN215" s="9"/>
      <c r="NO215" s="9"/>
      <c r="NP215" s="9"/>
      <c r="NQ215" s="9"/>
      <c r="NR215" s="9"/>
      <c r="NS215" s="9"/>
      <c r="NT215" s="9"/>
      <c r="NU215" s="9"/>
      <c r="NV215" s="9"/>
      <c r="NW215" s="9"/>
      <c r="NX215" s="9"/>
      <c r="NY215" s="9"/>
      <c r="NZ215" s="9"/>
      <c r="OA215" s="9"/>
      <c r="OB215" s="9"/>
      <c r="OC215" s="9"/>
      <c r="OD215" s="9"/>
      <c r="OE215" s="9"/>
      <c r="OF215" s="9"/>
      <c r="OG215" s="9"/>
      <c r="OH215" s="9"/>
      <c r="OI215" s="9"/>
      <c r="OJ215" s="9"/>
      <c r="OK215" s="9"/>
      <c r="OL215" s="9"/>
      <c r="OM215" s="9"/>
      <c r="ON215" s="9"/>
      <c r="OO215" s="9"/>
      <c r="OP215" s="9"/>
      <c r="OQ215" s="9"/>
      <c r="OR215" s="9"/>
      <c r="OS215" s="9"/>
      <c r="OT215" s="9"/>
      <c r="OU215" s="9"/>
      <c r="OV215" s="9"/>
      <c r="OW215" s="9"/>
      <c r="OX215" s="9"/>
      <c r="OY215" s="9"/>
      <c r="OZ215" s="9"/>
      <c r="PA215" s="9"/>
      <c r="PB215" s="9"/>
      <c r="PC215" s="9"/>
      <c r="PD215" s="9"/>
      <c r="PE215" s="9"/>
      <c r="PF215" s="9"/>
      <c r="PG215" s="9"/>
      <c r="PH215" s="9"/>
      <c r="PI215" s="9"/>
      <c r="PJ215" s="9"/>
      <c r="PK215" s="9"/>
      <c r="PL215" s="9"/>
      <c r="PM215" s="9"/>
      <c r="PN215" s="9"/>
      <c r="PO215" s="9"/>
      <c r="PP215" s="9"/>
      <c r="PQ215" s="9"/>
      <c r="PR215" s="9"/>
      <c r="PS215" s="9"/>
      <c r="PT215" s="9"/>
      <c r="PU215" s="9"/>
      <c r="PV215" s="9"/>
      <c r="PW215" s="9"/>
      <c r="PX215" s="9"/>
      <c r="PY215" s="9"/>
      <c r="PZ215" s="9"/>
      <c r="QA215" s="9"/>
      <c r="QB215" s="9"/>
      <c r="QC215" s="9"/>
      <c r="QD215" s="9"/>
      <c r="QE215" s="9"/>
      <c r="QF215" s="9"/>
      <c r="QG215" s="9"/>
      <c r="QH215" s="9"/>
      <c r="QI215" s="9"/>
      <c r="QJ215" s="9"/>
      <c r="QK215" s="9"/>
      <c r="QL215" s="9"/>
      <c r="QM215" s="9"/>
      <c r="QN215" s="9"/>
      <c r="QO215" s="9"/>
      <c r="QP215" s="9"/>
      <c r="QQ215" s="9"/>
      <c r="QR215" s="9"/>
      <c r="QS215" s="9"/>
      <c r="QT215" s="9"/>
      <c r="QU215" s="9"/>
      <c r="QV215" s="9"/>
      <c r="QW215" s="9"/>
      <c r="QX215" s="9"/>
      <c r="QY215" s="9"/>
      <c r="QZ215" s="9"/>
      <c r="RA215" s="9"/>
      <c r="RB215" s="9"/>
      <c r="RC215" s="9"/>
      <c r="RD215" s="9"/>
      <c r="RE215" s="9"/>
      <c r="RF215" s="9"/>
      <c r="RG215" s="9"/>
      <c r="RH215" s="9"/>
      <c r="RI215" s="9"/>
      <c r="RJ215" s="9"/>
      <c r="RK215" s="9"/>
      <c r="RL215" s="9"/>
      <c r="RM215" s="9"/>
      <c r="RN215" s="9"/>
      <c r="RO215" s="9"/>
      <c r="RP215" s="9"/>
      <c r="RQ215" s="9"/>
      <c r="RR215" s="9"/>
      <c r="RS215" s="9"/>
      <c r="RT215" s="9"/>
      <c r="RU215" s="9"/>
      <c r="RV215" s="9"/>
      <c r="RW215" s="9"/>
      <c r="RX215" s="9"/>
      <c r="RY215" s="9"/>
      <c r="RZ215" s="9"/>
      <c r="SA215" s="9"/>
      <c r="SB215" s="9"/>
      <c r="SC215" s="9"/>
      <c r="SD215" s="9"/>
      <c r="SE215" s="9"/>
      <c r="SF215" s="9"/>
      <c r="SG215" s="9"/>
      <c r="SH215" s="9"/>
      <c r="SI215" s="9"/>
      <c r="SJ215" s="9"/>
      <c r="SK215" s="9"/>
      <c r="SL215" s="9"/>
      <c r="SM215" s="9"/>
      <c r="SN215" s="9"/>
      <c r="SO215" s="9"/>
      <c r="SP215" s="9"/>
      <c r="SQ215" s="9"/>
      <c r="SR215" s="9"/>
      <c r="SS215" s="9"/>
      <c r="ST215" s="9"/>
      <c r="SU215" s="9"/>
      <c r="SV215" s="9"/>
      <c r="SW215" s="9"/>
      <c r="SX215" s="9"/>
      <c r="SY215" s="9"/>
      <c r="SZ215" s="9"/>
      <c r="TA215" s="9"/>
      <c r="TB215" s="9"/>
      <c r="TC215" s="9"/>
      <c r="TD215" s="9"/>
      <c r="TE215" s="9"/>
      <c r="TF215" s="9"/>
      <c r="TG215" s="9"/>
      <c r="TH215" s="9"/>
      <c r="TI215" s="9"/>
      <c r="TJ215" s="9"/>
      <c r="TK215" s="9"/>
      <c r="TL215" s="9"/>
      <c r="TM215" s="9"/>
      <c r="TN215" s="9"/>
      <c r="TO215" s="9"/>
      <c r="TP215" s="9"/>
      <c r="TQ215" s="9"/>
      <c r="TR215" s="9"/>
      <c r="TS215" s="9"/>
      <c r="TT215" s="9"/>
      <c r="TU215" s="9"/>
      <c r="TV215" s="9"/>
      <c r="TW215" s="9"/>
      <c r="TX215" s="9"/>
      <c r="TY215" s="9"/>
      <c r="TZ215" s="9"/>
      <c r="UA215" s="9"/>
      <c r="UB215" s="9"/>
      <c r="UC215" s="9"/>
      <c r="UD215" s="9"/>
      <c r="UE215" s="9"/>
      <c r="UF215" s="9"/>
      <c r="UG215" s="9"/>
      <c r="UH215" s="9"/>
      <c r="UI215" s="9"/>
      <c r="UJ215" s="9"/>
      <c r="UK215" s="9"/>
      <c r="UL215" s="9"/>
      <c r="UM215" s="9"/>
      <c r="UN215" s="9"/>
      <c r="UO215" s="9"/>
      <c r="UP215" s="9"/>
      <c r="UQ215" s="9"/>
      <c r="UR215" s="9"/>
      <c r="US215" s="9"/>
      <c r="UT215" s="9"/>
      <c r="UU215" s="9"/>
      <c r="UV215" s="9"/>
      <c r="UW215" s="9"/>
      <c r="UX215" s="9"/>
      <c r="UY215" s="9"/>
      <c r="UZ215" s="9"/>
      <c r="VA215" s="9"/>
      <c r="VB215" s="9"/>
      <c r="VC215" s="9"/>
      <c r="VD215" s="9"/>
      <c r="VE215" s="9"/>
      <c r="VF215" s="9"/>
      <c r="VG215" s="9"/>
      <c r="VH215" s="9"/>
      <c r="VI215" s="9"/>
      <c r="VJ215" s="9"/>
      <c r="VK215" s="9"/>
      <c r="VL215" s="9"/>
      <c r="VM215" s="9"/>
      <c r="VN215" s="9"/>
      <c r="VO215" s="9"/>
      <c r="VP215" s="9"/>
      <c r="VQ215" s="9"/>
      <c r="VR215" s="9"/>
      <c r="VS215" s="9"/>
      <c r="VT215" s="9"/>
      <c r="VU215" s="9"/>
      <c r="VV215" s="9"/>
      <c r="VW215" s="9"/>
      <c r="VX215" s="9"/>
      <c r="VY215" s="9"/>
      <c r="VZ215" s="9"/>
      <c r="WA215" s="9"/>
      <c r="WB215" s="9"/>
      <c r="WC215" s="9"/>
      <c r="WD215" s="9"/>
      <c r="WE215" s="9"/>
      <c r="WF215" s="9"/>
      <c r="WG215" s="9"/>
      <c r="WH215" s="9"/>
      <c r="WI215" s="9"/>
      <c r="WJ215" s="9"/>
      <c r="WK215" s="9"/>
      <c r="WL215" s="9"/>
      <c r="WM215" s="9"/>
      <c r="WN215" s="9"/>
      <c r="WO215" s="9"/>
      <c r="WP215" s="9"/>
      <c r="WQ215" s="9"/>
      <c r="WR215" s="9"/>
      <c r="WS215" s="9"/>
      <c r="WT215" s="9"/>
      <c r="WU215" s="9"/>
      <c r="WV215" s="9"/>
      <c r="WW215" s="9"/>
      <c r="WX215" s="9"/>
      <c r="WY215" s="9"/>
      <c r="WZ215" s="9"/>
      <c r="XA215" s="9"/>
      <c r="XB215" s="9"/>
      <c r="XC215" s="9"/>
      <c r="XD215" s="9"/>
      <c r="XE215" s="9"/>
      <c r="XF215" s="9"/>
      <c r="XG215" s="9"/>
      <c r="XH215" s="9"/>
      <c r="XI215" s="9"/>
      <c r="XJ215" s="9"/>
      <c r="XK215" s="9"/>
      <c r="XL215" s="9"/>
      <c r="XM215" s="9"/>
      <c r="XN215" s="9"/>
      <c r="XO215" s="9"/>
      <c r="XP215" s="9"/>
      <c r="XQ215" s="9"/>
      <c r="XR215" s="9"/>
      <c r="XS215" s="9"/>
      <c r="XT215" s="9"/>
      <c r="XU215" s="9"/>
      <c r="XV215" s="9"/>
      <c r="XW215" s="9"/>
      <c r="XX215" s="9"/>
      <c r="XY215" s="9"/>
      <c r="XZ215" s="9"/>
      <c r="YA215" s="9"/>
      <c r="YB215" s="9"/>
      <c r="YC215" s="9"/>
      <c r="YD215" s="9"/>
      <c r="YE215" s="9"/>
      <c r="YF215" s="9"/>
      <c r="YG215" s="9"/>
      <c r="YH215" s="9"/>
      <c r="YI215" s="9"/>
      <c r="YJ215" s="9"/>
      <c r="YK215" s="9"/>
      <c r="YL215" s="9"/>
      <c r="YM215" s="9"/>
      <c r="YN215" s="9"/>
      <c r="YO215" s="9"/>
      <c r="YP215" s="9"/>
      <c r="YQ215" s="9"/>
      <c r="YR215" s="9"/>
      <c r="YS215" s="9"/>
      <c r="YT215" s="9"/>
      <c r="YU215" s="9"/>
      <c r="YV215" s="9"/>
      <c r="YW215" s="9"/>
      <c r="YX215" s="9"/>
      <c r="YY215" s="9"/>
      <c r="YZ215" s="9"/>
      <c r="ZA215" s="9"/>
      <c r="ZB215" s="9"/>
      <c r="ZC215" s="9"/>
      <c r="ZD215" s="9"/>
      <c r="ZE215" s="9"/>
      <c r="ZF215" s="9"/>
      <c r="ZG215" s="9"/>
      <c r="ZH215" s="9"/>
      <c r="ZI215" s="9"/>
      <c r="ZJ215" s="9"/>
      <c r="ZK215" s="9"/>
      <c r="ZL215" s="9"/>
      <c r="ZM215" s="9"/>
      <c r="ZN215" s="9"/>
      <c r="ZO215" s="9"/>
      <c r="ZP215" s="9"/>
      <c r="ZQ215" s="9"/>
      <c r="ZR215" s="9"/>
      <c r="ZS215" s="9"/>
      <c r="ZT215" s="9"/>
      <c r="ZU215" s="9"/>
      <c r="ZV215" s="9"/>
      <c r="ZW215" s="9"/>
      <c r="ZX215" s="9"/>
      <c r="ZY215" s="9"/>
      <c r="ZZ215" s="9"/>
      <c r="AAA215" s="9"/>
      <c r="AAB215" s="9"/>
      <c r="AAC215" s="9"/>
      <c r="AAD215" s="9"/>
      <c r="AAE215" s="9"/>
      <c r="AAF215" s="9"/>
      <c r="AAG215" s="9"/>
      <c r="AAH215" s="9"/>
      <c r="AAI215" s="9"/>
      <c r="AAJ215" s="9"/>
      <c r="AAK215" s="9"/>
      <c r="AAL215" s="9"/>
      <c r="AAM215" s="9"/>
      <c r="AAN215" s="9"/>
      <c r="AAO215" s="9"/>
      <c r="AAP215" s="9"/>
      <c r="AAQ215" s="9"/>
      <c r="AAR215" s="9"/>
      <c r="AAS215" s="9"/>
      <c r="AAT215" s="9"/>
      <c r="AAU215" s="9"/>
      <c r="AAV215" s="9"/>
      <c r="AAW215" s="9"/>
      <c r="AAX215" s="9"/>
      <c r="AAY215" s="9"/>
      <c r="AAZ215" s="9"/>
      <c r="ABA215" s="9"/>
      <c r="ABB215" s="9"/>
      <c r="ABC215" s="9"/>
      <c r="ABD215" s="9"/>
      <c r="ABE215" s="9"/>
      <c r="ABF215" s="9"/>
      <c r="ABG215" s="9"/>
      <c r="ABH215" s="9"/>
      <c r="ABI215" s="9"/>
      <c r="ABJ215" s="9"/>
      <c r="ABK215" s="9"/>
      <c r="ABL215" s="9"/>
      <c r="ABM215" s="9"/>
      <c r="ABN215" s="9"/>
      <c r="ABO215" s="9"/>
      <c r="ABP215" s="9"/>
      <c r="ABQ215" s="9"/>
      <c r="ABR215" s="9"/>
      <c r="ABS215" s="9"/>
      <c r="ABT215" s="9"/>
      <c r="ABU215" s="9"/>
      <c r="ABV215" s="9"/>
      <c r="ABW215" s="9"/>
      <c r="ABX215" s="9"/>
      <c r="ABY215" s="9"/>
      <c r="ABZ215" s="9"/>
      <c r="ACA215" s="9"/>
      <c r="ACB215" s="9"/>
      <c r="ACC215" s="9"/>
      <c r="ACD215" s="9"/>
      <c r="ACE215" s="9"/>
      <c r="ACF215" s="9"/>
      <c r="ACG215" s="9"/>
      <c r="ACH215" s="9"/>
      <c r="ACI215" s="9"/>
      <c r="ACJ215" s="9"/>
      <c r="ACK215" s="9"/>
      <c r="ACL215" s="9"/>
      <c r="ACM215" s="9"/>
      <c r="ACN215" s="9"/>
      <c r="ACO215" s="9"/>
      <c r="ACP215" s="9"/>
      <c r="ACQ215" s="9"/>
      <c r="ACR215" s="9"/>
      <c r="ACS215" s="9"/>
      <c r="ACT215" s="9"/>
      <c r="ACU215" s="9"/>
      <c r="ACV215" s="9"/>
      <c r="ACW215" s="9"/>
      <c r="ACX215" s="9"/>
      <c r="ACY215" s="9"/>
      <c r="ACZ215" s="9"/>
      <c r="ADA215" s="9"/>
      <c r="ADB215" s="9"/>
      <c r="ADC215" s="9"/>
      <c r="ADD215" s="9"/>
      <c r="ADE215" s="9"/>
      <c r="ADF215" s="9"/>
      <c r="ADG215" s="9"/>
      <c r="ADH215" s="9"/>
      <c r="ADI215" s="9"/>
      <c r="ADJ215" s="9"/>
      <c r="ADK215" s="9"/>
      <c r="ADL215" s="9"/>
      <c r="ADM215" s="9"/>
      <c r="ADN215" s="9"/>
      <c r="ADO215" s="9"/>
      <c r="ADP215" s="9"/>
      <c r="ADQ215" s="9"/>
      <c r="ADR215" s="9"/>
      <c r="ADS215" s="9"/>
      <c r="ADT215" s="9"/>
      <c r="ADU215" s="9"/>
      <c r="ADV215" s="9"/>
    </row>
    <row r="216" spans="1:802" s="10" customFormat="1">
      <c r="A216" s="9"/>
      <c r="B216" s="49"/>
      <c r="C216" s="174"/>
      <c r="D216" s="180"/>
      <c r="E216" s="176"/>
      <c r="F216" s="84"/>
      <c r="G216" s="91"/>
      <c r="H216" s="85"/>
      <c r="I216" s="84"/>
      <c r="J216" s="91"/>
      <c r="K216" s="85"/>
      <c r="L216" s="84"/>
      <c r="M216" s="91"/>
      <c r="N216" s="85"/>
      <c r="O216" s="84"/>
      <c r="P216" s="91"/>
      <c r="Q216" s="85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9"/>
      <c r="HV216" s="9"/>
      <c r="HW216" s="9"/>
      <c r="HX216" s="9"/>
      <c r="HY216" s="9"/>
      <c r="HZ216" s="9"/>
      <c r="IA216" s="9"/>
      <c r="IB216" s="9"/>
      <c r="IC216" s="9"/>
      <c r="ID216" s="9"/>
      <c r="IE216" s="9"/>
      <c r="IF216" s="9"/>
      <c r="IG216" s="9"/>
      <c r="IH216" s="9"/>
      <c r="II216" s="9"/>
      <c r="IJ216" s="9"/>
      <c r="IK216" s="9"/>
      <c r="IL216" s="9"/>
      <c r="IM216" s="9"/>
      <c r="IN216" s="9"/>
      <c r="IO216" s="9"/>
      <c r="IP216" s="9"/>
      <c r="IQ216" s="9"/>
      <c r="IR216" s="9"/>
      <c r="IS216" s="9"/>
      <c r="IT216" s="9"/>
      <c r="IU216" s="9"/>
      <c r="IV216" s="9"/>
      <c r="IW216" s="9"/>
      <c r="IX216" s="9"/>
      <c r="IY216" s="9"/>
      <c r="IZ216" s="9"/>
      <c r="JA216" s="9"/>
      <c r="JB216" s="9"/>
      <c r="JC216" s="9"/>
      <c r="JD216" s="9"/>
      <c r="JE216" s="9"/>
      <c r="JF216" s="9"/>
      <c r="JG216" s="9"/>
      <c r="JH216" s="9"/>
      <c r="JI216" s="9"/>
      <c r="JJ216" s="9"/>
      <c r="JK216" s="9"/>
      <c r="JL216" s="9"/>
      <c r="JM216" s="9"/>
      <c r="JN216" s="9"/>
      <c r="JO216" s="9"/>
      <c r="JP216" s="9"/>
      <c r="JQ216" s="9"/>
      <c r="JR216" s="9"/>
      <c r="JS216" s="9"/>
      <c r="JT216" s="9"/>
      <c r="JU216" s="9"/>
      <c r="JV216" s="9"/>
      <c r="JW216" s="9"/>
      <c r="JX216" s="9"/>
      <c r="JY216" s="9"/>
      <c r="JZ216" s="9"/>
      <c r="KA216" s="9"/>
      <c r="KB216" s="9"/>
      <c r="KC216" s="9"/>
      <c r="KD216" s="9"/>
      <c r="KE216" s="9"/>
      <c r="KF216" s="9"/>
      <c r="KG216" s="9"/>
      <c r="KH216" s="9"/>
      <c r="KI216" s="9"/>
      <c r="KJ216" s="9"/>
      <c r="KK216" s="9"/>
      <c r="KL216" s="9"/>
      <c r="KM216" s="9"/>
      <c r="KN216" s="9"/>
      <c r="KO216" s="9"/>
      <c r="KP216" s="9"/>
      <c r="KQ216" s="9"/>
      <c r="KR216" s="9"/>
      <c r="KS216" s="9"/>
      <c r="KT216" s="9"/>
      <c r="KU216" s="9"/>
      <c r="KV216" s="9"/>
      <c r="KW216" s="9"/>
      <c r="KX216" s="9"/>
      <c r="KY216" s="9"/>
      <c r="KZ216" s="9"/>
      <c r="LA216" s="9"/>
      <c r="LB216" s="9"/>
      <c r="LC216" s="9"/>
      <c r="LD216" s="9"/>
      <c r="LE216" s="9"/>
      <c r="LF216" s="9"/>
      <c r="LG216" s="9"/>
      <c r="LH216" s="9"/>
      <c r="LI216" s="9"/>
      <c r="LJ216" s="9"/>
      <c r="LK216" s="9"/>
      <c r="LL216" s="9"/>
      <c r="LM216" s="9"/>
      <c r="LN216" s="9"/>
      <c r="LO216" s="9"/>
      <c r="LP216" s="9"/>
      <c r="LQ216" s="9"/>
      <c r="LR216" s="9"/>
      <c r="LS216" s="9"/>
      <c r="LT216" s="9"/>
      <c r="LU216" s="9"/>
      <c r="LV216" s="9"/>
      <c r="LW216" s="9"/>
      <c r="LX216" s="9"/>
      <c r="LY216" s="9"/>
      <c r="LZ216" s="9"/>
      <c r="MA216" s="9"/>
      <c r="MB216" s="9"/>
      <c r="MC216" s="9"/>
      <c r="MD216" s="9"/>
      <c r="ME216" s="9"/>
      <c r="MF216" s="9"/>
      <c r="MG216" s="9"/>
      <c r="MH216" s="9"/>
      <c r="MI216" s="9"/>
      <c r="MJ216" s="9"/>
      <c r="MK216" s="9"/>
      <c r="ML216" s="9"/>
      <c r="MM216" s="9"/>
      <c r="MN216" s="9"/>
      <c r="MO216" s="9"/>
      <c r="MP216" s="9"/>
      <c r="MQ216" s="9"/>
      <c r="MR216" s="9"/>
      <c r="MS216" s="9"/>
      <c r="MT216" s="9"/>
      <c r="MU216" s="9"/>
      <c r="MV216" s="9"/>
      <c r="MW216" s="9"/>
      <c r="MX216" s="9"/>
      <c r="MY216" s="9"/>
      <c r="MZ216" s="9"/>
      <c r="NA216" s="9"/>
      <c r="NB216" s="9"/>
      <c r="NC216" s="9"/>
      <c r="ND216" s="9"/>
      <c r="NE216" s="9"/>
      <c r="NF216" s="9"/>
      <c r="NG216" s="9"/>
      <c r="NH216" s="9"/>
      <c r="NI216" s="9"/>
      <c r="NJ216" s="9"/>
      <c r="NK216" s="9"/>
      <c r="NL216" s="9"/>
      <c r="NM216" s="9"/>
      <c r="NN216" s="9"/>
      <c r="NO216" s="9"/>
      <c r="NP216" s="9"/>
      <c r="NQ216" s="9"/>
      <c r="NR216" s="9"/>
      <c r="NS216" s="9"/>
      <c r="NT216" s="9"/>
      <c r="NU216" s="9"/>
      <c r="NV216" s="9"/>
      <c r="NW216" s="9"/>
      <c r="NX216" s="9"/>
      <c r="NY216" s="9"/>
      <c r="NZ216" s="9"/>
      <c r="OA216" s="9"/>
      <c r="OB216" s="9"/>
      <c r="OC216" s="9"/>
      <c r="OD216" s="9"/>
      <c r="OE216" s="9"/>
      <c r="OF216" s="9"/>
      <c r="OG216" s="9"/>
      <c r="OH216" s="9"/>
      <c r="OI216" s="9"/>
      <c r="OJ216" s="9"/>
      <c r="OK216" s="9"/>
      <c r="OL216" s="9"/>
      <c r="OM216" s="9"/>
      <c r="ON216" s="9"/>
      <c r="OO216" s="9"/>
      <c r="OP216" s="9"/>
      <c r="OQ216" s="9"/>
      <c r="OR216" s="9"/>
      <c r="OS216" s="9"/>
      <c r="OT216" s="9"/>
      <c r="OU216" s="9"/>
      <c r="OV216" s="9"/>
      <c r="OW216" s="9"/>
      <c r="OX216" s="9"/>
      <c r="OY216" s="9"/>
      <c r="OZ216" s="9"/>
      <c r="PA216" s="9"/>
      <c r="PB216" s="9"/>
      <c r="PC216" s="9"/>
      <c r="PD216" s="9"/>
      <c r="PE216" s="9"/>
      <c r="PF216" s="9"/>
      <c r="PG216" s="9"/>
      <c r="PH216" s="9"/>
      <c r="PI216" s="9"/>
      <c r="PJ216" s="9"/>
      <c r="PK216" s="9"/>
      <c r="PL216" s="9"/>
      <c r="PM216" s="9"/>
      <c r="PN216" s="9"/>
      <c r="PO216" s="9"/>
      <c r="PP216" s="9"/>
      <c r="PQ216" s="9"/>
      <c r="PR216" s="9"/>
      <c r="PS216" s="9"/>
      <c r="PT216" s="9"/>
      <c r="PU216" s="9"/>
      <c r="PV216" s="9"/>
      <c r="PW216" s="9"/>
      <c r="PX216" s="9"/>
      <c r="PY216" s="9"/>
      <c r="PZ216" s="9"/>
      <c r="QA216" s="9"/>
      <c r="QB216" s="9"/>
      <c r="QC216" s="9"/>
      <c r="QD216" s="9"/>
      <c r="QE216" s="9"/>
      <c r="QF216" s="9"/>
      <c r="QG216" s="9"/>
      <c r="QH216" s="9"/>
      <c r="QI216" s="9"/>
      <c r="QJ216" s="9"/>
      <c r="QK216" s="9"/>
      <c r="QL216" s="9"/>
      <c r="QM216" s="9"/>
      <c r="QN216" s="9"/>
      <c r="QO216" s="9"/>
      <c r="QP216" s="9"/>
      <c r="QQ216" s="9"/>
      <c r="QR216" s="9"/>
      <c r="QS216" s="9"/>
      <c r="QT216" s="9"/>
      <c r="QU216" s="9"/>
      <c r="QV216" s="9"/>
      <c r="QW216" s="9"/>
      <c r="QX216" s="9"/>
      <c r="QY216" s="9"/>
      <c r="QZ216" s="9"/>
      <c r="RA216" s="9"/>
      <c r="RB216" s="9"/>
      <c r="RC216" s="9"/>
      <c r="RD216" s="9"/>
      <c r="RE216" s="9"/>
      <c r="RF216" s="9"/>
      <c r="RG216" s="9"/>
      <c r="RH216" s="9"/>
      <c r="RI216" s="9"/>
      <c r="RJ216" s="9"/>
      <c r="RK216" s="9"/>
      <c r="RL216" s="9"/>
      <c r="RM216" s="9"/>
      <c r="RN216" s="9"/>
      <c r="RO216" s="9"/>
      <c r="RP216" s="9"/>
      <c r="RQ216" s="9"/>
      <c r="RR216" s="9"/>
      <c r="RS216" s="9"/>
      <c r="RT216" s="9"/>
      <c r="RU216" s="9"/>
      <c r="RV216" s="9"/>
      <c r="RW216" s="9"/>
      <c r="RX216" s="9"/>
      <c r="RY216" s="9"/>
      <c r="RZ216" s="9"/>
      <c r="SA216" s="9"/>
      <c r="SB216" s="9"/>
      <c r="SC216" s="9"/>
      <c r="SD216" s="9"/>
      <c r="SE216" s="9"/>
      <c r="SF216" s="9"/>
      <c r="SG216" s="9"/>
      <c r="SH216" s="9"/>
      <c r="SI216" s="9"/>
      <c r="SJ216" s="9"/>
      <c r="SK216" s="9"/>
      <c r="SL216" s="9"/>
      <c r="SM216" s="9"/>
      <c r="SN216" s="9"/>
      <c r="SO216" s="9"/>
      <c r="SP216" s="9"/>
      <c r="SQ216" s="9"/>
      <c r="SR216" s="9"/>
      <c r="SS216" s="9"/>
      <c r="ST216" s="9"/>
      <c r="SU216" s="9"/>
      <c r="SV216" s="9"/>
      <c r="SW216" s="9"/>
      <c r="SX216" s="9"/>
      <c r="SY216" s="9"/>
      <c r="SZ216" s="9"/>
      <c r="TA216" s="9"/>
      <c r="TB216" s="9"/>
      <c r="TC216" s="9"/>
      <c r="TD216" s="9"/>
      <c r="TE216" s="9"/>
      <c r="TF216" s="9"/>
      <c r="TG216" s="9"/>
      <c r="TH216" s="9"/>
      <c r="TI216" s="9"/>
      <c r="TJ216" s="9"/>
      <c r="TK216" s="9"/>
      <c r="TL216" s="9"/>
      <c r="TM216" s="9"/>
      <c r="TN216" s="9"/>
      <c r="TO216" s="9"/>
      <c r="TP216" s="9"/>
      <c r="TQ216" s="9"/>
      <c r="TR216" s="9"/>
      <c r="TS216" s="9"/>
      <c r="TT216" s="9"/>
      <c r="TU216" s="9"/>
      <c r="TV216" s="9"/>
      <c r="TW216" s="9"/>
      <c r="TX216" s="9"/>
      <c r="TY216" s="9"/>
      <c r="TZ216" s="9"/>
      <c r="UA216" s="9"/>
      <c r="UB216" s="9"/>
      <c r="UC216" s="9"/>
      <c r="UD216" s="9"/>
      <c r="UE216" s="9"/>
      <c r="UF216" s="9"/>
      <c r="UG216" s="9"/>
      <c r="UH216" s="9"/>
      <c r="UI216" s="9"/>
      <c r="UJ216" s="9"/>
      <c r="UK216" s="9"/>
      <c r="UL216" s="9"/>
      <c r="UM216" s="9"/>
      <c r="UN216" s="9"/>
      <c r="UO216" s="9"/>
      <c r="UP216" s="9"/>
      <c r="UQ216" s="9"/>
      <c r="UR216" s="9"/>
      <c r="US216" s="9"/>
      <c r="UT216" s="9"/>
      <c r="UU216" s="9"/>
      <c r="UV216" s="9"/>
      <c r="UW216" s="9"/>
      <c r="UX216" s="9"/>
      <c r="UY216" s="9"/>
      <c r="UZ216" s="9"/>
      <c r="VA216" s="9"/>
      <c r="VB216" s="9"/>
      <c r="VC216" s="9"/>
      <c r="VD216" s="9"/>
      <c r="VE216" s="9"/>
      <c r="VF216" s="9"/>
      <c r="VG216" s="9"/>
      <c r="VH216" s="9"/>
      <c r="VI216" s="9"/>
      <c r="VJ216" s="9"/>
      <c r="VK216" s="9"/>
      <c r="VL216" s="9"/>
      <c r="VM216" s="9"/>
      <c r="VN216" s="9"/>
      <c r="VO216" s="9"/>
      <c r="VP216" s="9"/>
      <c r="VQ216" s="9"/>
      <c r="VR216" s="9"/>
      <c r="VS216" s="9"/>
      <c r="VT216" s="9"/>
      <c r="VU216" s="9"/>
      <c r="VV216" s="9"/>
      <c r="VW216" s="9"/>
      <c r="VX216" s="9"/>
      <c r="VY216" s="9"/>
      <c r="VZ216" s="9"/>
      <c r="WA216" s="9"/>
      <c r="WB216" s="9"/>
      <c r="WC216" s="9"/>
      <c r="WD216" s="9"/>
      <c r="WE216" s="9"/>
      <c r="WF216" s="9"/>
      <c r="WG216" s="9"/>
      <c r="WH216" s="9"/>
      <c r="WI216" s="9"/>
      <c r="WJ216" s="9"/>
      <c r="WK216" s="9"/>
      <c r="WL216" s="9"/>
      <c r="WM216" s="9"/>
      <c r="WN216" s="9"/>
      <c r="WO216" s="9"/>
      <c r="WP216" s="9"/>
      <c r="WQ216" s="9"/>
      <c r="WR216" s="9"/>
      <c r="WS216" s="9"/>
      <c r="WT216" s="9"/>
      <c r="WU216" s="9"/>
      <c r="WV216" s="9"/>
      <c r="WW216" s="9"/>
      <c r="WX216" s="9"/>
      <c r="WY216" s="9"/>
      <c r="WZ216" s="9"/>
      <c r="XA216" s="9"/>
      <c r="XB216" s="9"/>
      <c r="XC216" s="9"/>
      <c r="XD216" s="9"/>
      <c r="XE216" s="9"/>
      <c r="XF216" s="9"/>
      <c r="XG216" s="9"/>
      <c r="XH216" s="9"/>
      <c r="XI216" s="9"/>
      <c r="XJ216" s="9"/>
      <c r="XK216" s="9"/>
      <c r="XL216" s="9"/>
      <c r="XM216" s="9"/>
      <c r="XN216" s="9"/>
      <c r="XO216" s="9"/>
      <c r="XP216" s="9"/>
      <c r="XQ216" s="9"/>
      <c r="XR216" s="9"/>
      <c r="XS216" s="9"/>
      <c r="XT216" s="9"/>
      <c r="XU216" s="9"/>
      <c r="XV216" s="9"/>
      <c r="XW216" s="9"/>
      <c r="XX216" s="9"/>
      <c r="XY216" s="9"/>
      <c r="XZ216" s="9"/>
      <c r="YA216" s="9"/>
      <c r="YB216" s="9"/>
      <c r="YC216" s="9"/>
      <c r="YD216" s="9"/>
      <c r="YE216" s="9"/>
      <c r="YF216" s="9"/>
      <c r="YG216" s="9"/>
      <c r="YH216" s="9"/>
      <c r="YI216" s="9"/>
      <c r="YJ216" s="9"/>
      <c r="YK216" s="9"/>
      <c r="YL216" s="9"/>
      <c r="YM216" s="9"/>
      <c r="YN216" s="9"/>
      <c r="YO216" s="9"/>
      <c r="YP216" s="9"/>
      <c r="YQ216" s="9"/>
      <c r="YR216" s="9"/>
      <c r="YS216" s="9"/>
      <c r="YT216" s="9"/>
      <c r="YU216" s="9"/>
      <c r="YV216" s="9"/>
      <c r="YW216" s="9"/>
      <c r="YX216" s="9"/>
      <c r="YY216" s="9"/>
      <c r="YZ216" s="9"/>
      <c r="ZA216" s="9"/>
      <c r="ZB216" s="9"/>
      <c r="ZC216" s="9"/>
      <c r="ZD216" s="9"/>
      <c r="ZE216" s="9"/>
      <c r="ZF216" s="9"/>
      <c r="ZG216" s="9"/>
      <c r="ZH216" s="9"/>
      <c r="ZI216" s="9"/>
      <c r="ZJ216" s="9"/>
      <c r="ZK216" s="9"/>
      <c r="ZL216" s="9"/>
      <c r="ZM216" s="9"/>
      <c r="ZN216" s="9"/>
      <c r="ZO216" s="9"/>
      <c r="ZP216" s="9"/>
      <c r="ZQ216" s="9"/>
      <c r="ZR216" s="9"/>
      <c r="ZS216" s="9"/>
      <c r="ZT216" s="9"/>
      <c r="ZU216" s="9"/>
      <c r="ZV216" s="9"/>
      <c r="ZW216" s="9"/>
      <c r="ZX216" s="9"/>
      <c r="ZY216" s="9"/>
      <c r="ZZ216" s="9"/>
      <c r="AAA216" s="9"/>
      <c r="AAB216" s="9"/>
      <c r="AAC216" s="9"/>
      <c r="AAD216" s="9"/>
      <c r="AAE216" s="9"/>
      <c r="AAF216" s="9"/>
      <c r="AAG216" s="9"/>
      <c r="AAH216" s="9"/>
      <c r="AAI216" s="9"/>
      <c r="AAJ216" s="9"/>
      <c r="AAK216" s="9"/>
      <c r="AAL216" s="9"/>
      <c r="AAM216" s="9"/>
      <c r="AAN216" s="9"/>
      <c r="AAO216" s="9"/>
      <c r="AAP216" s="9"/>
      <c r="AAQ216" s="9"/>
      <c r="AAR216" s="9"/>
      <c r="AAS216" s="9"/>
      <c r="AAT216" s="9"/>
      <c r="AAU216" s="9"/>
      <c r="AAV216" s="9"/>
      <c r="AAW216" s="9"/>
      <c r="AAX216" s="9"/>
      <c r="AAY216" s="9"/>
      <c r="AAZ216" s="9"/>
      <c r="ABA216" s="9"/>
      <c r="ABB216" s="9"/>
      <c r="ABC216" s="9"/>
      <c r="ABD216" s="9"/>
      <c r="ABE216" s="9"/>
      <c r="ABF216" s="9"/>
      <c r="ABG216" s="9"/>
      <c r="ABH216" s="9"/>
      <c r="ABI216" s="9"/>
      <c r="ABJ216" s="9"/>
      <c r="ABK216" s="9"/>
      <c r="ABL216" s="9"/>
      <c r="ABM216" s="9"/>
      <c r="ABN216" s="9"/>
      <c r="ABO216" s="9"/>
      <c r="ABP216" s="9"/>
      <c r="ABQ216" s="9"/>
      <c r="ABR216" s="9"/>
      <c r="ABS216" s="9"/>
      <c r="ABT216" s="9"/>
      <c r="ABU216" s="9"/>
      <c r="ABV216" s="9"/>
      <c r="ABW216" s="9"/>
      <c r="ABX216" s="9"/>
      <c r="ABY216" s="9"/>
      <c r="ABZ216" s="9"/>
      <c r="ACA216" s="9"/>
      <c r="ACB216" s="9"/>
      <c r="ACC216" s="9"/>
      <c r="ACD216" s="9"/>
      <c r="ACE216" s="9"/>
      <c r="ACF216" s="9"/>
      <c r="ACG216" s="9"/>
      <c r="ACH216" s="9"/>
      <c r="ACI216" s="9"/>
      <c r="ACJ216" s="9"/>
      <c r="ACK216" s="9"/>
      <c r="ACL216" s="9"/>
      <c r="ACM216" s="9"/>
      <c r="ACN216" s="9"/>
      <c r="ACO216" s="9"/>
      <c r="ACP216" s="9"/>
      <c r="ACQ216" s="9"/>
      <c r="ACR216" s="9"/>
      <c r="ACS216" s="9"/>
      <c r="ACT216" s="9"/>
      <c r="ACU216" s="9"/>
      <c r="ACV216" s="9"/>
      <c r="ACW216" s="9"/>
      <c r="ACX216" s="9"/>
      <c r="ACY216" s="9"/>
      <c r="ACZ216" s="9"/>
      <c r="ADA216" s="9"/>
      <c r="ADB216" s="9"/>
      <c r="ADC216" s="9"/>
      <c r="ADD216" s="9"/>
      <c r="ADE216" s="9"/>
      <c r="ADF216" s="9"/>
      <c r="ADG216" s="9"/>
      <c r="ADH216" s="9"/>
      <c r="ADI216" s="9"/>
      <c r="ADJ216" s="9"/>
      <c r="ADK216" s="9"/>
      <c r="ADL216" s="9"/>
      <c r="ADM216" s="9"/>
      <c r="ADN216" s="9"/>
      <c r="ADO216" s="9"/>
      <c r="ADP216" s="9"/>
      <c r="ADQ216" s="9"/>
      <c r="ADR216" s="9"/>
      <c r="ADS216" s="9"/>
      <c r="ADT216" s="9"/>
      <c r="ADU216" s="9"/>
      <c r="ADV216" s="9"/>
    </row>
    <row r="217" spans="1:802" s="10" customFormat="1" ht="28.5" customHeight="1">
      <c r="A217" s="9"/>
      <c r="B217" s="38" t="s">
        <v>77</v>
      </c>
      <c r="C217" s="39">
        <f>C210/207.3702</f>
        <v>1219.32177333098</v>
      </c>
      <c r="D217" s="181"/>
      <c r="E217" s="182"/>
      <c r="F217" s="39">
        <f>F210/207.3702</f>
        <v>2402.4618773574989</v>
      </c>
      <c r="G217" s="181"/>
      <c r="H217" s="182"/>
      <c r="I217" s="39">
        <f>I210/207.5301</f>
        <v>3648.439431195764</v>
      </c>
      <c r="J217" s="181"/>
      <c r="K217" s="182"/>
      <c r="L217" s="39">
        <f>L210/207.7132</f>
        <v>4716.0026421045941</v>
      </c>
      <c r="M217" s="181"/>
      <c r="N217" s="182"/>
      <c r="O217" s="39">
        <f>O210/207.6255</f>
        <v>6344.5482370903383</v>
      </c>
      <c r="P217" s="181"/>
      <c r="Q217" s="182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  <c r="IG217" s="9"/>
      <c r="IH217" s="9"/>
      <c r="II217" s="9"/>
      <c r="IJ217" s="9"/>
      <c r="IK217" s="9"/>
      <c r="IL217" s="9"/>
      <c r="IM217" s="9"/>
      <c r="IN217" s="9"/>
      <c r="IO217" s="9"/>
      <c r="IP217" s="9"/>
      <c r="IQ217" s="9"/>
      <c r="IR217" s="9"/>
      <c r="IS217" s="9"/>
      <c r="IT217" s="9"/>
      <c r="IU217" s="9"/>
      <c r="IV217" s="9"/>
      <c r="IW217" s="9"/>
      <c r="IX217" s="9"/>
      <c r="IY217" s="9"/>
      <c r="IZ217" s="9"/>
      <c r="JA217" s="9"/>
      <c r="JB217" s="9"/>
      <c r="JC217" s="9"/>
      <c r="JD217" s="9"/>
      <c r="JE217" s="9"/>
      <c r="JF217" s="9"/>
      <c r="JG217" s="9"/>
      <c r="JH217" s="9"/>
      <c r="JI217" s="9"/>
      <c r="JJ217" s="9"/>
      <c r="JK217" s="9"/>
      <c r="JL217" s="9"/>
      <c r="JM217" s="9"/>
      <c r="JN217" s="9"/>
      <c r="JO217" s="9"/>
      <c r="JP217" s="9"/>
      <c r="JQ217" s="9"/>
      <c r="JR217" s="9"/>
      <c r="JS217" s="9"/>
      <c r="JT217" s="9"/>
      <c r="JU217" s="9"/>
      <c r="JV217" s="9"/>
      <c r="JW217" s="9"/>
      <c r="JX217" s="9"/>
      <c r="JY217" s="9"/>
      <c r="JZ217" s="9"/>
      <c r="KA217" s="9"/>
      <c r="KB217" s="9"/>
      <c r="KC217" s="9"/>
      <c r="KD217" s="9"/>
      <c r="KE217" s="9"/>
      <c r="KF217" s="9"/>
      <c r="KG217" s="9"/>
      <c r="KH217" s="9"/>
      <c r="KI217" s="9"/>
      <c r="KJ217" s="9"/>
      <c r="KK217" s="9"/>
      <c r="KL217" s="9"/>
      <c r="KM217" s="9"/>
      <c r="KN217" s="9"/>
      <c r="KO217" s="9"/>
      <c r="KP217" s="9"/>
      <c r="KQ217" s="9"/>
      <c r="KR217" s="9"/>
      <c r="KS217" s="9"/>
      <c r="KT217" s="9"/>
      <c r="KU217" s="9"/>
      <c r="KV217" s="9"/>
      <c r="KW217" s="9"/>
      <c r="KX217" s="9"/>
      <c r="KY217" s="9"/>
      <c r="KZ217" s="9"/>
      <c r="LA217" s="9"/>
      <c r="LB217" s="9"/>
      <c r="LC217" s="9"/>
      <c r="LD217" s="9"/>
      <c r="LE217" s="9"/>
      <c r="LF217" s="9"/>
      <c r="LG217" s="9"/>
      <c r="LH217" s="9"/>
      <c r="LI217" s="9"/>
      <c r="LJ217" s="9"/>
      <c r="LK217" s="9"/>
      <c r="LL217" s="9"/>
      <c r="LM217" s="9"/>
      <c r="LN217" s="9"/>
      <c r="LO217" s="9"/>
      <c r="LP217" s="9"/>
      <c r="LQ217" s="9"/>
      <c r="LR217" s="9"/>
      <c r="LS217" s="9"/>
      <c r="LT217" s="9"/>
      <c r="LU217" s="9"/>
      <c r="LV217" s="9"/>
      <c r="LW217" s="9"/>
      <c r="LX217" s="9"/>
      <c r="LY217" s="9"/>
      <c r="LZ217" s="9"/>
      <c r="MA217" s="9"/>
      <c r="MB217" s="9"/>
      <c r="MC217" s="9"/>
      <c r="MD217" s="9"/>
      <c r="ME217" s="9"/>
      <c r="MF217" s="9"/>
      <c r="MG217" s="9"/>
      <c r="MH217" s="9"/>
      <c r="MI217" s="9"/>
      <c r="MJ217" s="9"/>
      <c r="MK217" s="9"/>
      <c r="ML217" s="9"/>
      <c r="MM217" s="9"/>
      <c r="MN217" s="9"/>
      <c r="MO217" s="9"/>
      <c r="MP217" s="9"/>
      <c r="MQ217" s="9"/>
      <c r="MR217" s="9"/>
      <c r="MS217" s="9"/>
      <c r="MT217" s="9"/>
      <c r="MU217" s="9"/>
      <c r="MV217" s="9"/>
      <c r="MW217" s="9"/>
      <c r="MX217" s="9"/>
      <c r="MY217" s="9"/>
      <c r="MZ217" s="9"/>
      <c r="NA217" s="9"/>
      <c r="NB217" s="9"/>
      <c r="NC217" s="9"/>
      <c r="ND217" s="9"/>
      <c r="NE217" s="9"/>
      <c r="NF217" s="9"/>
      <c r="NG217" s="9"/>
      <c r="NH217" s="9"/>
      <c r="NI217" s="9"/>
      <c r="NJ217" s="9"/>
      <c r="NK217" s="9"/>
      <c r="NL217" s="9"/>
      <c r="NM217" s="9"/>
      <c r="NN217" s="9"/>
      <c r="NO217" s="9"/>
      <c r="NP217" s="9"/>
      <c r="NQ217" s="9"/>
      <c r="NR217" s="9"/>
      <c r="NS217" s="9"/>
      <c r="NT217" s="9"/>
      <c r="NU217" s="9"/>
      <c r="NV217" s="9"/>
      <c r="NW217" s="9"/>
      <c r="NX217" s="9"/>
      <c r="NY217" s="9"/>
      <c r="NZ217" s="9"/>
      <c r="OA217" s="9"/>
      <c r="OB217" s="9"/>
      <c r="OC217" s="9"/>
      <c r="OD217" s="9"/>
      <c r="OE217" s="9"/>
      <c r="OF217" s="9"/>
      <c r="OG217" s="9"/>
      <c r="OH217" s="9"/>
      <c r="OI217" s="9"/>
      <c r="OJ217" s="9"/>
      <c r="OK217" s="9"/>
      <c r="OL217" s="9"/>
      <c r="OM217" s="9"/>
      <c r="ON217" s="9"/>
      <c r="OO217" s="9"/>
      <c r="OP217" s="9"/>
      <c r="OQ217" s="9"/>
      <c r="OR217" s="9"/>
      <c r="OS217" s="9"/>
      <c r="OT217" s="9"/>
      <c r="OU217" s="9"/>
      <c r="OV217" s="9"/>
      <c r="OW217" s="9"/>
      <c r="OX217" s="9"/>
      <c r="OY217" s="9"/>
      <c r="OZ217" s="9"/>
      <c r="PA217" s="9"/>
      <c r="PB217" s="9"/>
      <c r="PC217" s="9"/>
      <c r="PD217" s="9"/>
      <c r="PE217" s="9"/>
      <c r="PF217" s="9"/>
      <c r="PG217" s="9"/>
      <c r="PH217" s="9"/>
      <c r="PI217" s="9"/>
      <c r="PJ217" s="9"/>
      <c r="PK217" s="9"/>
      <c r="PL217" s="9"/>
      <c r="PM217" s="9"/>
      <c r="PN217" s="9"/>
      <c r="PO217" s="9"/>
      <c r="PP217" s="9"/>
      <c r="PQ217" s="9"/>
      <c r="PR217" s="9"/>
      <c r="PS217" s="9"/>
      <c r="PT217" s="9"/>
      <c r="PU217" s="9"/>
      <c r="PV217" s="9"/>
      <c r="PW217" s="9"/>
      <c r="PX217" s="9"/>
      <c r="PY217" s="9"/>
      <c r="PZ217" s="9"/>
      <c r="QA217" s="9"/>
      <c r="QB217" s="9"/>
      <c r="QC217" s="9"/>
      <c r="QD217" s="9"/>
      <c r="QE217" s="9"/>
      <c r="QF217" s="9"/>
      <c r="QG217" s="9"/>
      <c r="QH217" s="9"/>
      <c r="QI217" s="9"/>
      <c r="QJ217" s="9"/>
      <c r="QK217" s="9"/>
      <c r="QL217" s="9"/>
      <c r="QM217" s="9"/>
      <c r="QN217" s="9"/>
      <c r="QO217" s="9"/>
      <c r="QP217" s="9"/>
      <c r="QQ217" s="9"/>
      <c r="QR217" s="9"/>
      <c r="QS217" s="9"/>
      <c r="QT217" s="9"/>
      <c r="QU217" s="9"/>
      <c r="QV217" s="9"/>
      <c r="QW217" s="9"/>
      <c r="QX217" s="9"/>
      <c r="QY217" s="9"/>
      <c r="QZ217" s="9"/>
      <c r="RA217" s="9"/>
      <c r="RB217" s="9"/>
      <c r="RC217" s="9"/>
      <c r="RD217" s="9"/>
      <c r="RE217" s="9"/>
      <c r="RF217" s="9"/>
      <c r="RG217" s="9"/>
      <c r="RH217" s="9"/>
      <c r="RI217" s="9"/>
      <c r="RJ217" s="9"/>
      <c r="RK217" s="9"/>
      <c r="RL217" s="9"/>
      <c r="RM217" s="9"/>
      <c r="RN217" s="9"/>
      <c r="RO217" s="9"/>
      <c r="RP217" s="9"/>
      <c r="RQ217" s="9"/>
      <c r="RR217" s="9"/>
      <c r="RS217" s="9"/>
      <c r="RT217" s="9"/>
      <c r="RU217" s="9"/>
      <c r="RV217" s="9"/>
      <c r="RW217" s="9"/>
      <c r="RX217" s="9"/>
      <c r="RY217" s="9"/>
      <c r="RZ217" s="9"/>
      <c r="SA217" s="9"/>
      <c r="SB217" s="9"/>
      <c r="SC217" s="9"/>
      <c r="SD217" s="9"/>
      <c r="SE217" s="9"/>
      <c r="SF217" s="9"/>
      <c r="SG217" s="9"/>
      <c r="SH217" s="9"/>
      <c r="SI217" s="9"/>
      <c r="SJ217" s="9"/>
      <c r="SK217" s="9"/>
      <c r="SL217" s="9"/>
      <c r="SM217" s="9"/>
      <c r="SN217" s="9"/>
      <c r="SO217" s="9"/>
      <c r="SP217" s="9"/>
      <c r="SQ217" s="9"/>
      <c r="SR217" s="9"/>
      <c r="SS217" s="9"/>
      <c r="ST217" s="9"/>
      <c r="SU217" s="9"/>
      <c r="SV217" s="9"/>
      <c r="SW217" s="9"/>
      <c r="SX217" s="9"/>
      <c r="SY217" s="9"/>
      <c r="SZ217" s="9"/>
      <c r="TA217" s="9"/>
      <c r="TB217" s="9"/>
      <c r="TC217" s="9"/>
      <c r="TD217" s="9"/>
      <c r="TE217" s="9"/>
      <c r="TF217" s="9"/>
      <c r="TG217" s="9"/>
      <c r="TH217" s="9"/>
      <c r="TI217" s="9"/>
      <c r="TJ217" s="9"/>
      <c r="TK217" s="9"/>
      <c r="TL217" s="9"/>
      <c r="TM217" s="9"/>
      <c r="TN217" s="9"/>
      <c r="TO217" s="9"/>
      <c r="TP217" s="9"/>
      <c r="TQ217" s="9"/>
      <c r="TR217" s="9"/>
      <c r="TS217" s="9"/>
      <c r="TT217" s="9"/>
      <c r="TU217" s="9"/>
      <c r="TV217" s="9"/>
      <c r="TW217" s="9"/>
      <c r="TX217" s="9"/>
      <c r="TY217" s="9"/>
      <c r="TZ217" s="9"/>
      <c r="UA217" s="9"/>
      <c r="UB217" s="9"/>
      <c r="UC217" s="9"/>
      <c r="UD217" s="9"/>
      <c r="UE217" s="9"/>
      <c r="UF217" s="9"/>
      <c r="UG217" s="9"/>
      <c r="UH217" s="9"/>
      <c r="UI217" s="9"/>
      <c r="UJ217" s="9"/>
      <c r="UK217" s="9"/>
      <c r="UL217" s="9"/>
      <c r="UM217" s="9"/>
      <c r="UN217" s="9"/>
      <c r="UO217" s="9"/>
      <c r="UP217" s="9"/>
      <c r="UQ217" s="9"/>
      <c r="UR217" s="9"/>
      <c r="US217" s="9"/>
      <c r="UT217" s="9"/>
      <c r="UU217" s="9"/>
      <c r="UV217" s="9"/>
      <c r="UW217" s="9"/>
      <c r="UX217" s="9"/>
      <c r="UY217" s="9"/>
      <c r="UZ217" s="9"/>
      <c r="VA217" s="9"/>
      <c r="VB217" s="9"/>
      <c r="VC217" s="9"/>
      <c r="VD217" s="9"/>
      <c r="VE217" s="9"/>
      <c r="VF217" s="9"/>
      <c r="VG217" s="9"/>
      <c r="VH217" s="9"/>
      <c r="VI217" s="9"/>
      <c r="VJ217" s="9"/>
      <c r="VK217" s="9"/>
      <c r="VL217" s="9"/>
      <c r="VM217" s="9"/>
      <c r="VN217" s="9"/>
      <c r="VO217" s="9"/>
      <c r="VP217" s="9"/>
      <c r="VQ217" s="9"/>
      <c r="VR217" s="9"/>
      <c r="VS217" s="9"/>
      <c r="VT217" s="9"/>
      <c r="VU217" s="9"/>
      <c r="VV217" s="9"/>
      <c r="VW217" s="9"/>
      <c r="VX217" s="9"/>
      <c r="VY217" s="9"/>
      <c r="VZ217" s="9"/>
      <c r="WA217" s="9"/>
      <c r="WB217" s="9"/>
      <c r="WC217" s="9"/>
      <c r="WD217" s="9"/>
      <c r="WE217" s="9"/>
      <c r="WF217" s="9"/>
      <c r="WG217" s="9"/>
      <c r="WH217" s="9"/>
      <c r="WI217" s="9"/>
      <c r="WJ217" s="9"/>
      <c r="WK217" s="9"/>
      <c r="WL217" s="9"/>
      <c r="WM217" s="9"/>
      <c r="WN217" s="9"/>
      <c r="WO217" s="9"/>
      <c r="WP217" s="9"/>
      <c r="WQ217" s="9"/>
      <c r="WR217" s="9"/>
      <c r="WS217" s="9"/>
      <c r="WT217" s="9"/>
      <c r="WU217" s="9"/>
      <c r="WV217" s="9"/>
      <c r="WW217" s="9"/>
      <c r="WX217" s="9"/>
      <c r="WY217" s="9"/>
      <c r="WZ217" s="9"/>
      <c r="XA217" s="9"/>
      <c r="XB217" s="9"/>
      <c r="XC217" s="9"/>
      <c r="XD217" s="9"/>
      <c r="XE217" s="9"/>
      <c r="XF217" s="9"/>
      <c r="XG217" s="9"/>
      <c r="XH217" s="9"/>
      <c r="XI217" s="9"/>
      <c r="XJ217" s="9"/>
      <c r="XK217" s="9"/>
      <c r="XL217" s="9"/>
      <c r="XM217" s="9"/>
      <c r="XN217" s="9"/>
      <c r="XO217" s="9"/>
      <c r="XP217" s="9"/>
      <c r="XQ217" s="9"/>
      <c r="XR217" s="9"/>
      <c r="XS217" s="9"/>
      <c r="XT217" s="9"/>
      <c r="XU217" s="9"/>
      <c r="XV217" s="9"/>
      <c r="XW217" s="9"/>
      <c r="XX217" s="9"/>
      <c r="XY217" s="9"/>
      <c r="XZ217" s="9"/>
      <c r="YA217" s="9"/>
      <c r="YB217" s="9"/>
      <c r="YC217" s="9"/>
      <c r="YD217" s="9"/>
      <c r="YE217" s="9"/>
      <c r="YF217" s="9"/>
      <c r="YG217" s="9"/>
      <c r="YH217" s="9"/>
      <c r="YI217" s="9"/>
      <c r="YJ217" s="9"/>
      <c r="YK217" s="9"/>
      <c r="YL217" s="9"/>
      <c r="YM217" s="9"/>
      <c r="YN217" s="9"/>
      <c r="YO217" s="9"/>
      <c r="YP217" s="9"/>
      <c r="YQ217" s="9"/>
      <c r="YR217" s="9"/>
      <c r="YS217" s="9"/>
      <c r="YT217" s="9"/>
      <c r="YU217" s="9"/>
      <c r="YV217" s="9"/>
      <c r="YW217" s="9"/>
      <c r="YX217" s="9"/>
      <c r="YY217" s="9"/>
      <c r="YZ217" s="9"/>
      <c r="ZA217" s="9"/>
      <c r="ZB217" s="9"/>
      <c r="ZC217" s="9"/>
      <c r="ZD217" s="9"/>
      <c r="ZE217" s="9"/>
      <c r="ZF217" s="9"/>
      <c r="ZG217" s="9"/>
      <c r="ZH217" s="9"/>
      <c r="ZI217" s="9"/>
      <c r="ZJ217" s="9"/>
      <c r="ZK217" s="9"/>
      <c r="ZL217" s="9"/>
      <c r="ZM217" s="9"/>
      <c r="ZN217" s="9"/>
      <c r="ZO217" s="9"/>
      <c r="ZP217" s="9"/>
      <c r="ZQ217" s="9"/>
      <c r="ZR217" s="9"/>
      <c r="ZS217" s="9"/>
      <c r="ZT217" s="9"/>
      <c r="ZU217" s="9"/>
      <c r="ZV217" s="9"/>
      <c r="ZW217" s="9"/>
      <c r="ZX217" s="9"/>
      <c r="ZY217" s="9"/>
      <c r="ZZ217" s="9"/>
      <c r="AAA217" s="9"/>
      <c r="AAB217" s="9"/>
      <c r="AAC217" s="9"/>
      <c r="AAD217" s="9"/>
      <c r="AAE217" s="9"/>
      <c r="AAF217" s="9"/>
      <c r="AAG217" s="9"/>
      <c r="AAH217" s="9"/>
      <c r="AAI217" s="9"/>
      <c r="AAJ217" s="9"/>
      <c r="AAK217" s="9"/>
      <c r="AAL217" s="9"/>
      <c r="AAM217" s="9"/>
      <c r="AAN217" s="9"/>
      <c r="AAO217" s="9"/>
      <c r="AAP217" s="9"/>
      <c r="AAQ217" s="9"/>
      <c r="AAR217" s="9"/>
      <c r="AAS217" s="9"/>
      <c r="AAT217" s="9"/>
      <c r="AAU217" s="9"/>
      <c r="AAV217" s="9"/>
      <c r="AAW217" s="9"/>
      <c r="AAX217" s="9"/>
      <c r="AAY217" s="9"/>
      <c r="AAZ217" s="9"/>
      <c r="ABA217" s="9"/>
      <c r="ABB217" s="9"/>
      <c r="ABC217" s="9"/>
      <c r="ABD217" s="9"/>
      <c r="ABE217" s="9"/>
      <c r="ABF217" s="9"/>
      <c r="ABG217" s="9"/>
      <c r="ABH217" s="9"/>
      <c r="ABI217" s="9"/>
      <c r="ABJ217" s="9"/>
      <c r="ABK217" s="9"/>
      <c r="ABL217" s="9"/>
      <c r="ABM217" s="9"/>
      <c r="ABN217" s="9"/>
      <c r="ABO217" s="9"/>
      <c r="ABP217" s="9"/>
      <c r="ABQ217" s="9"/>
      <c r="ABR217" s="9"/>
      <c r="ABS217" s="9"/>
      <c r="ABT217" s="9"/>
      <c r="ABU217" s="9"/>
      <c r="ABV217" s="9"/>
      <c r="ABW217" s="9"/>
      <c r="ABX217" s="9"/>
      <c r="ABY217" s="9"/>
      <c r="ABZ217" s="9"/>
      <c r="ACA217" s="9"/>
      <c r="ACB217" s="9"/>
      <c r="ACC217" s="9"/>
      <c r="ACD217" s="9"/>
      <c r="ACE217" s="9"/>
      <c r="ACF217" s="9"/>
      <c r="ACG217" s="9"/>
      <c r="ACH217" s="9"/>
      <c r="ACI217" s="9"/>
      <c r="ACJ217" s="9"/>
      <c r="ACK217" s="9"/>
      <c r="ACL217" s="9"/>
      <c r="ACM217" s="9"/>
      <c r="ACN217" s="9"/>
      <c r="ACO217" s="9"/>
      <c r="ACP217" s="9"/>
      <c r="ACQ217" s="9"/>
      <c r="ACR217" s="9"/>
      <c r="ACS217" s="9"/>
      <c r="ACT217" s="9"/>
      <c r="ACU217" s="9"/>
      <c r="ACV217" s="9"/>
      <c r="ACW217" s="9"/>
      <c r="ACX217" s="9"/>
      <c r="ACY217" s="9"/>
      <c r="ACZ217" s="9"/>
      <c r="ADA217" s="9"/>
      <c r="ADB217" s="9"/>
      <c r="ADC217" s="9"/>
      <c r="ADD217" s="9"/>
      <c r="ADE217" s="9"/>
      <c r="ADF217" s="9"/>
      <c r="ADG217" s="9"/>
      <c r="ADH217" s="9"/>
      <c r="ADI217" s="9"/>
      <c r="ADJ217" s="9"/>
      <c r="ADK217" s="9"/>
      <c r="ADL217" s="9"/>
      <c r="ADM217" s="9"/>
      <c r="ADN217" s="9"/>
      <c r="ADO217" s="9"/>
      <c r="ADP217" s="9"/>
      <c r="ADQ217" s="9"/>
      <c r="ADR217" s="9"/>
      <c r="ADS217" s="9"/>
      <c r="ADT217" s="9"/>
      <c r="ADU217" s="9"/>
      <c r="ADV217" s="9"/>
    </row>
    <row r="218" spans="1:802" s="10" customFormat="1" ht="15">
      <c r="A218" s="9"/>
      <c r="B218" s="38"/>
      <c r="C218" s="51"/>
      <c r="D218" s="181"/>
      <c r="E218" s="182"/>
      <c r="F218" s="51"/>
      <c r="G218" s="181"/>
      <c r="H218" s="182"/>
      <c r="I218" s="51"/>
      <c r="J218" s="181"/>
      <c r="K218" s="182"/>
      <c r="L218" s="51"/>
      <c r="M218" s="181"/>
      <c r="N218" s="182"/>
      <c r="O218" s="51"/>
      <c r="P218" s="181"/>
      <c r="Q218" s="182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  <c r="IG218" s="9"/>
      <c r="IH218" s="9"/>
      <c r="II218" s="9"/>
      <c r="IJ218" s="9"/>
      <c r="IK218" s="9"/>
      <c r="IL218" s="9"/>
      <c r="IM218" s="9"/>
      <c r="IN218" s="9"/>
      <c r="IO218" s="9"/>
      <c r="IP218" s="9"/>
      <c r="IQ218" s="9"/>
      <c r="IR218" s="9"/>
      <c r="IS218" s="9"/>
      <c r="IT218" s="9"/>
      <c r="IU218" s="9"/>
      <c r="IV218" s="9"/>
      <c r="IW218" s="9"/>
      <c r="IX218" s="9"/>
      <c r="IY218" s="9"/>
      <c r="IZ218" s="9"/>
      <c r="JA218" s="9"/>
      <c r="JB218" s="9"/>
      <c r="JC218" s="9"/>
      <c r="JD218" s="9"/>
      <c r="JE218" s="9"/>
      <c r="JF218" s="9"/>
      <c r="JG218" s="9"/>
      <c r="JH218" s="9"/>
      <c r="JI218" s="9"/>
      <c r="JJ218" s="9"/>
      <c r="JK218" s="9"/>
      <c r="JL218" s="9"/>
      <c r="JM218" s="9"/>
      <c r="JN218" s="9"/>
      <c r="JO218" s="9"/>
      <c r="JP218" s="9"/>
      <c r="JQ218" s="9"/>
      <c r="JR218" s="9"/>
      <c r="JS218" s="9"/>
      <c r="JT218" s="9"/>
      <c r="JU218" s="9"/>
      <c r="JV218" s="9"/>
      <c r="JW218" s="9"/>
      <c r="JX218" s="9"/>
      <c r="JY218" s="9"/>
      <c r="JZ218" s="9"/>
      <c r="KA218" s="9"/>
      <c r="KB218" s="9"/>
      <c r="KC218" s="9"/>
      <c r="KD218" s="9"/>
      <c r="KE218" s="9"/>
      <c r="KF218" s="9"/>
      <c r="KG218" s="9"/>
      <c r="KH218" s="9"/>
      <c r="KI218" s="9"/>
      <c r="KJ218" s="9"/>
      <c r="KK218" s="9"/>
      <c r="KL218" s="9"/>
      <c r="KM218" s="9"/>
      <c r="KN218" s="9"/>
      <c r="KO218" s="9"/>
      <c r="KP218" s="9"/>
      <c r="KQ218" s="9"/>
      <c r="KR218" s="9"/>
      <c r="KS218" s="9"/>
      <c r="KT218" s="9"/>
      <c r="KU218" s="9"/>
      <c r="KV218" s="9"/>
      <c r="KW218" s="9"/>
      <c r="KX218" s="9"/>
      <c r="KY218" s="9"/>
      <c r="KZ218" s="9"/>
      <c r="LA218" s="9"/>
      <c r="LB218" s="9"/>
      <c r="LC218" s="9"/>
      <c r="LD218" s="9"/>
      <c r="LE218" s="9"/>
      <c r="LF218" s="9"/>
      <c r="LG218" s="9"/>
      <c r="LH218" s="9"/>
      <c r="LI218" s="9"/>
      <c r="LJ218" s="9"/>
      <c r="LK218" s="9"/>
      <c r="LL218" s="9"/>
      <c r="LM218" s="9"/>
      <c r="LN218" s="9"/>
      <c r="LO218" s="9"/>
      <c r="LP218" s="9"/>
      <c r="LQ218" s="9"/>
      <c r="LR218" s="9"/>
      <c r="LS218" s="9"/>
      <c r="LT218" s="9"/>
      <c r="LU218" s="9"/>
      <c r="LV218" s="9"/>
      <c r="LW218" s="9"/>
      <c r="LX218" s="9"/>
      <c r="LY218" s="9"/>
      <c r="LZ218" s="9"/>
      <c r="MA218" s="9"/>
      <c r="MB218" s="9"/>
      <c r="MC218" s="9"/>
      <c r="MD218" s="9"/>
      <c r="ME218" s="9"/>
      <c r="MF218" s="9"/>
      <c r="MG218" s="9"/>
      <c r="MH218" s="9"/>
      <c r="MI218" s="9"/>
      <c r="MJ218" s="9"/>
      <c r="MK218" s="9"/>
      <c r="ML218" s="9"/>
      <c r="MM218" s="9"/>
      <c r="MN218" s="9"/>
      <c r="MO218" s="9"/>
      <c r="MP218" s="9"/>
      <c r="MQ218" s="9"/>
      <c r="MR218" s="9"/>
      <c r="MS218" s="9"/>
      <c r="MT218" s="9"/>
      <c r="MU218" s="9"/>
      <c r="MV218" s="9"/>
      <c r="MW218" s="9"/>
      <c r="MX218" s="9"/>
      <c r="MY218" s="9"/>
      <c r="MZ218" s="9"/>
      <c r="NA218" s="9"/>
      <c r="NB218" s="9"/>
      <c r="NC218" s="9"/>
      <c r="ND218" s="9"/>
      <c r="NE218" s="9"/>
      <c r="NF218" s="9"/>
      <c r="NG218" s="9"/>
      <c r="NH218" s="9"/>
      <c r="NI218" s="9"/>
      <c r="NJ218" s="9"/>
      <c r="NK218" s="9"/>
      <c r="NL218" s="9"/>
      <c r="NM218" s="9"/>
      <c r="NN218" s="9"/>
      <c r="NO218" s="9"/>
      <c r="NP218" s="9"/>
      <c r="NQ218" s="9"/>
      <c r="NR218" s="9"/>
      <c r="NS218" s="9"/>
      <c r="NT218" s="9"/>
      <c r="NU218" s="9"/>
      <c r="NV218" s="9"/>
      <c r="NW218" s="9"/>
      <c r="NX218" s="9"/>
      <c r="NY218" s="9"/>
      <c r="NZ218" s="9"/>
      <c r="OA218" s="9"/>
      <c r="OB218" s="9"/>
      <c r="OC218" s="9"/>
      <c r="OD218" s="9"/>
      <c r="OE218" s="9"/>
      <c r="OF218" s="9"/>
      <c r="OG218" s="9"/>
      <c r="OH218" s="9"/>
      <c r="OI218" s="9"/>
      <c r="OJ218" s="9"/>
      <c r="OK218" s="9"/>
      <c r="OL218" s="9"/>
      <c r="OM218" s="9"/>
      <c r="ON218" s="9"/>
      <c r="OO218" s="9"/>
      <c r="OP218" s="9"/>
      <c r="OQ218" s="9"/>
      <c r="OR218" s="9"/>
      <c r="OS218" s="9"/>
      <c r="OT218" s="9"/>
      <c r="OU218" s="9"/>
      <c r="OV218" s="9"/>
      <c r="OW218" s="9"/>
      <c r="OX218" s="9"/>
      <c r="OY218" s="9"/>
      <c r="OZ218" s="9"/>
      <c r="PA218" s="9"/>
      <c r="PB218" s="9"/>
      <c r="PC218" s="9"/>
      <c r="PD218" s="9"/>
      <c r="PE218" s="9"/>
      <c r="PF218" s="9"/>
      <c r="PG218" s="9"/>
      <c r="PH218" s="9"/>
      <c r="PI218" s="9"/>
      <c r="PJ218" s="9"/>
      <c r="PK218" s="9"/>
      <c r="PL218" s="9"/>
      <c r="PM218" s="9"/>
      <c r="PN218" s="9"/>
      <c r="PO218" s="9"/>
      <c r="PP218" s="9"/>
      <c r="PQ218" s="9"/>
      <c r="PR218" s="9"/>
      <c r="PS218" s="9"/>
      <c r="PT218" s="9"/>
      <c r="PU218" s="9"/>
      <c r="PV218" s="9"/>
      <c r="PW218" s="9"/>
      <c r="PX218" s="9"/>
      <c r="PY218" s="9"/>
      <c r="PZ218" s="9"/>
      <c r="QA218" s="9"/>
      <c r="QB218" s="9"/>
      <c r="QC218" s="9"/>
      <c r="QD218" s="9"/>
      <c r="QE218" s="9"/>
      <c r="QF218" s="9"/>
      <c r="QG218" s="9"/>
      <c r="QH218" s="9"/>
      <c r="QI218" s="9"/>
      <c r="QJ218" s="9"/>
      <c r="QK218" s="9"/>
      <c r="QL218" s="9"/>
      <c r="QM218" s="9"/>
      <c r="QN218" s="9"/>
      <c r="QO218" s="9"/>
      <c r="QP218" s="9"/>
      <c r="QQ218" s="9"/>
      <c r="QR218" s="9"/>
      <c r="QS218" s="9"/>
      <c r="QT218" s="9"/>
      <c r="QU218" s="9"/>
      <c r="QV218" s="9"/>
      <c r="QW218" s="9"/>
      <c r="QX218" s="9"/>
      <c r="QY218" s="9"/>
      <c r="QZ218" s="9"/>
      <c r="RA218" s="9"/>
      <c r="RB218" s="9"/>
      <c r="RC218" s="9"/>
      <c r="RD218" s="9"/>
      <c r="RE218" s="9"/>
      <c r="RF218" s="9"/>
      <c r="RG218" s="9"/>
      <c r="RH218" s="9"/>
      <c r="RI218" s="9"/>
      <c r="RJ218" s="9"/>
      <c r="RK218" s="9"/>
      <c r="RL218" s="9"/>
      <c r="RM218" s="9"/>
      <c r="RN218" s="9"/>
      <c r="RO218" s="9"/>
      <c r="RP218" s="9"/>
      <c r="RQ218" s="9"/>
      <c r="RR218" s="9"/>
      <c r="RS218" s="9"/>
      <c r="RT218" s="9"/>
      <c r="RU218" s="9"/>
      <c r="RV218" s="9"/>
      <c r="RW218" s="9"/>
      <c r="RX218" s="9"/>
      <c r="RY218" s="9"/>
      <c r="RZ218" s="9"/>
      <c r="SA218" s="9"/>
      <c r="SB218" s="9"/>
      <c r="SC218" s="9"/>
      <c r="SD218" s="9"/>
      <c r="SE218" s="9"/>
      <c r="SF218" s="9"/>
      <c r="SG218" s="9"/>
      <c r="SH218" s="9"/>
      <c r="SI218" s="9"/>
      <c r="SJ218" s="9"/>
      <c r="SK218" s="9"/>
      <c r="SL218" s="9"/>
      <c r="SM218" s="9"/>
      <c r="SN218" s="9"/>
      <c r="SO218" s="9"/>
      <c r="SP218" s="9"/>
      <c r="SQ218" s="9"/>
      <c r="SR218" s="9"/>
      <c r="SS218" s="9"/>
      <c r="ST218" s="9"/>
      <c r="SU218" s="9"/>
      <c r="SV218" s="9"/>
      <c r="SW218" s="9"/>
      <c r="SX218" s="9"/>
      <c r="SY218" s="9"/>
      <c r="SZ218" s="9"/>
      <c r="TA218" s="9"/>
      <c r="TB218" s="9"/>
      <c r="TC218" s="9"/>
      <c r="TD218" s="9"/>
      <c r="TE218" s="9"/>
      <c r="TF218" s="9"/>
      <c r="TG218" s="9"/>
      <c r="TH218" s="9"/>
      <c r="TI218" s="9"/>
      <c r="TJ218" s="9"/>
      <c r="TK218" s="9"/>
      <c r="TL218" s="9"/>
      <c r="TM218" s="9"/>
      <c r="TN218" s="9"/>
      <c r="TO218" s="9"/>
      <c r="TP218" s="9"/>
      <c r="TQ218" s="9"/>
      <c r="TR218" s="9"/>
      <c r="TS218" s="9"/>
      <c r="TT218" s="9"/>
      <c r="TU218" s="9"/>
      <c r="TV218" s="9"/>
      <c r="TW218" s="9"/>
      <c r="TX218" s="9"/>
      <c r="TY218" s="9"/>
      <c r="TZ218" s="9"/>
      <c r="UA218" s="9"/>
      <c r="UB218" s="9"/>
      <c r="UC218" s="9"/>
      <c r="UD218" s="9"/>
      <c r="UE218" s="9"/>
      <c r="UF218" s="9"/>
      <c r="UG218" s="9"/>
      <c r="UH218" s="9"/>
      <c r="UI218" s="9"/>
      <c r="UJ218" s="9"/>
      <c r="UK218" s="9"/>
      <c r="UL218" s="9"/>
      <c r="UM218" s="9"/>
      <c r="UN218" s="9"/>
      <c r="UO218" s="9"/>
      <c r="UP218" s="9"/>
      <c r="UQ218" s="9"/>
      <c r="UR218" s="9"/>
      <c r="US218" s="9"/>
      <c r="UT218" s="9"/>
      <c r="UU218" s="9"/>
      <c r="UV218" s="9"/>
      <c r="UW218" s="9"/>
      <c r="UX218" s="9"/>
      <c r="UY218" s="9"/>
      <c r="UZ218" s="9"/>
      <c r="VA218" s="9"/>
      <c r="VB218" s="9"/>
      <c r="VC218" s="9"/>
      <c r="VD218" s="9"/>
      <c r="VE218" s="9"/>
      <c r="VF218" s="9"/>
      <c r="VG218" s="9"/>
      <c r="VH218" s="9"/>
      <c r="VI218" s="9"/>
      <c r="VJ218" s="9"/>
      <c r="VK218" s="9"/>
      <c r="VL218" s="9"/>
      <c r="VM218" s="9"/>
      <c r="VN218" s="9"/>
      <c r="VO218" s="9"/>
      <c r="VP218" s="9"/>
      <c r="VQ218" s="9"/>
      <c r="VR218" s="9"/>
      <c r="VS218" s="9"/>
      <c r="VT218" s="9"/>
      <c r="VU218" s="9"/>
      <c r="VV218" s="9"/>
      <c r="VW218" s="9"/>
      <c r="VX218" s="9"/>
      <c r="VY218" s="9"/>
      <c r="VZ218" s="9"/>
      <c r="WA218" s="9"/>
      <c r="WB218" s="9"/>
      <c r="WC218" s="9"/>
      <c r="WD218" s="9"/>
      <c r="WE218" s="9"/>
      <c r="WF218" s="9"/>
      <c r="WG218" s="9"/>
      <c r="WH218" s="9"/>
      <c r="WI218" s="9"/>
      <c r="WJ218" s="9"/>
      <c r="WK218" s="9"/>
      <c r="WL218" s="9"/>
      <c r="WM218" s="9"/>
      <c r="WN218" s="9"/>
      <c r="WO218" s="9"/>
      <c r="WP218" s="9"/>
      <c r="WQ218" s="9"/>
      <c r="WR218" s="9"/>
      <c r="WS218" s="9"/>
      <c r="WT218" s="9"/>
      <c r="WU218" s="9"/>
      <c r="WV218" s="9"/>
      <c r="WW218" s="9"/>
      <c r="WX218" s="9"/>
      <c r="WY218" s="9"/>
      <c r="WZ218" s="9"/>
      <c r="XA218" s="9"/>
      <c r="XB218" s="9"/>
      <c r="XC218" s="9"/>
      <c r="XD218" s="9"/>
      <c r="XE218" s="9"/>
      <c r="XF218" s="9"/>
      <c r="XG218" s="9"/>
      <c r="XH218" s="9"/>
      <c r="XI218" s="9"/>
      <c r="XJ218" s="9"/>
      <c r="XK218" s="9"/>
      <c r="XL218" s="9"/>
      <c r="XM218" s="9"/>
      <c r="XN218" s="9"/>
      <c r="XO218" s="9"/>
      <c r="XP218" s="9"/>
      <c r="XQ218" s="9"/>
      <c r="XR218" s="9"/>
      <c r="XS218" s="9"/>
      <c r="XT218" s="9"/>
      <c r="XU218" s="9"/>
      <c r="XV218" s="9"/>
      <c r="XW218" s="9"/>
      <c r="XX218" s="9"/>
      <c r="XY218" s="9"/>
      <c r="XZ218" s="9"/>
      <c r="YA218" s="9"/>
      <c r="YB218" s="9"/>
      <c r="YC218" s="9"/>
      <c r="YD218" s="9"/>
      <c r="YE218" s="9"/>
      <c r="YF218" s="9"/>
      <c r="YG218" s="9"/>
      <c r="YH218" s="9"/>
      <c r="YI218" s="9"/>
      <c r="YJ218" s="9"/>
      <c r="YK218" s="9"/>
      <c r="YL218" s="9"/>
      <c r="YM218" s="9"/>
      <c r="YN218" s="9"/>
      <c r="YO218" s="9"/>
      <c r="YP218" s="9"/>
      <c r="YQ218" s="9"/>
      <c r="YR218" s="9"/>
      <c r="YS218" s="9"/>
      <c r="YT218" s="9"/>
      <c r="YU218" s="9"/>
      <c r="YV218" s="9"/>
      <c r="YW218" s="9"/>
      <c r="YX218" s="9"/>
      <c r="YY218" s="9"/>
      <c r="YZ218" s="9"/>
      <c r="ZA218" s="9"/>
      <c r="ZB218" s="9"/>
      <c r="ZC218" s="9"/>
      <c r="ZD218" s="9"/>
      <c r="ZE218" s="9"/>
      <c r="ZF218" s="9"/>
      <c r="ZG218" s="9"/>
      <c r="ZH218" s="9"/>
      <c r="ZI218" s="9"/>
      <c r="ZJ218" s="9"/>
      <c r="ZK218" s="9"/>
      <c r="ZL218" s="9"/>
      <c r="ZM218" s="9"/>
      <c r="ZN218" s="9"/>
      <c r="ZO218" s="9"/>
      <c r="ZP218" s="9"/>
      <c r="ZQ218" s="9"/>
      <c r="ZR218" s="9"/>
      <c r="ZS218" s="9"/>
      <c r="ZT218" s="9"/>
      <c r="ZU218" s="9"/>
      <c r="ZV218" s="9"/>
      <c r="ZW218" s="9"/>
      <c r="ZX218" s="9"/>
      <c r="ZY218" s="9"/>
      <c r="ZZ218" s="9"/>
      <c r="AAA218" s="9"/>
      <c r="AAB218" s="9"/>
      <c r="AAC218" s="9"/>
      <c r="AAD218" s="9"/>
      <c r="AAE218" s="9"/>
      <c r="AAF218" s="9"/>
      <c r="AAG218" s="9"/>
      <c r="AAH218" s="9"/>
      <c r="AAI218" s="9"/>
      <c r="AAJ218" s="9"/>
      <c r="AAK218" s="9"/>
      <c r="AAL218" s="9"/>
      <c r="AAM218" s="9"/>
      <c r="AAN218" s="9"/>
      <c r="AAO218" s="9"/>
      <c r="AAP218" s="9"/>
      <c r="AAQ218" s="9"/>
      <c r="AAR218" s="9"/>
      <c r="AAS218" s="9"/>
      <c r="AAT218" s="9"/>
      <c r="AAU218" s="9"/>
      <c r="AAV218" s="9"/>
      <c r="AAW218" s="9"/>
      <c r="AAX218" s="9"/>
      <c r="AAY218" s="9"/>
      <c r="AAZ218" s="9"/>
      <c r="ABA218" s="9"/>
      <c r="ABB218" s="9"/>
      <c r="ABC218" s="9"/>
      <c r="ABD218" s="9"/>
      <c r="ABE218" s="9"/>
      <c r="ABF218" s="9"/>
      <c r="ABG218" s="9"/>
      <c r="ABH218" s="9"/>
      <c r="ABI218" s="9"/>
      <c r="ABJ218" s="9"/>
      <c r="ABK218" s="9"/>
      <c r="ABL218" s="9"/>
      <c r="ABM218" s="9"/>
      <c r="ABN218" s="9"/>
      <c r="ABO218" s="9"/>
      <c r="ABP218" s="9"/>
      <c r="ABQ218" s="9"/>
      <c r="ABR218" s="9"/>
      <c r="ABS218" s="9"/>
      <c r="ABT218" s="9"/>
      <c r="ABU218" s="9"/>
      <c r="ABV218" s="9"/>
      <c r="ABW218" s="9"/>
      <c r="ABX218" s="9"/>
      <c r="ABY218" s="9"/>
      <c r="ABZ218" s="9"/>
      <c r="ACA218" s="9"/>
      <c r="ACB218" s="9"/>
      <c r="ACC218" s="9"/>
      <c r="ACD218" s="9"/>
      <c r="ACE218" s="9"/>
      <c r="ACF218" s="9"/>
      <c r="ACG218" s="9"/>
      <c r="ACH218" s="9"/>
      <c r="ACI218" s="9"/>
      <c r="ACJ218" s="9"/>
      <c r="ACK218" s="9"/>
      <c r="ACL218" s="9"/>
      <c r="ACM218" s="9"/>
      <c r="ACN218" s="9"/>
      <c r="ACO218" s="9"/>
      <c r="ACP218" s="9"/>
      <c r="ACQ218" s="9"/>
      <c r="ACR218" s="9"/>
      <c r="ACS218" s="9"/>
      <c r="ACT218" s="9"/>
      <c r="ACU218" s="9"/>
      <c r="ACV218" s="9"/>
      <c r="ACW218" s="9"/>
      <c r="ACX218" s="9"/>
      <c r="ACY218" s="9"/>
      <c r="ACZ218" s="9"/>
      <c r="ADA218" s="9"/>
      <c r="ADB218" s="9"/>
      <c r="ADC218" s="9"/>
      <c r="ADD218" s="9"/>
      <c r="ADE218" s="9"/>
      <c r="ADF218" s="9"/>
      <c r="ADG218" s="9"/>
      <c r="ADH218" s="9"/>
      <c r="ADI218" s="9"/>
      <c r="ADJ218" s="9"/>
      <c r="ADK218" s="9"/>
      <c r="ADL218" s="9"/>
      <c r="ADM218" s="9"/>
      <c r="ADN218" s="9"/>
      <c r="ADO218" s="9"/>
      <c r="ADP218" s="9"/>
      <c r="ADQ218" s="9"/>
      <c r="ADR218" s="9"/>
      <c r="ADS218" s="9"/>
      <c r="ADT218" s="9"/>
      <c r="ADU218" s="9"/>
      <c r="ADV218" s="9"/>
    </row>
    <row r="219" spans="1:802" s="12" customFormat="1" ht="15">
      <c r="A219" s="11"/>
      <c r="B219" s="135" t="s">
        <v>41</v>
      </c>
      <c r="C219" s="136" t="s">
        <v>12</v>
      </c>
      <c r="D219" s="181"/>
      <c r="E219" s="182"/>
      <c r="F219" s="136" t="s">
        <v>12</v>
      </c>
      <c r="G219" s="181"/>
      <c r="H219" s="182"/>
      <c r="I219" s="136" t="s">
        <v>12</v>
      </c>
      <c r="J219" s="181"/>
      <c r="K219" s="182"/>
      <c r="L219" s="136" t="s">
        <v>12</v>
      </c>
      <c r="M219" s="181"/>
      <c r="N219" s="182"/>
      <c r="O219" s="136" t="s">
        <v>12</v>
      </c>
      <c r="P219" s="181"/>
      <c r="Q219" s="182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IR219" s="11"/>
      <c r="IS219" s="11"/>
      <c r="IT219" s="11"/>
      <c r="IU219" s="11"/>
      <c r="IV219" s="11"/>
      <c r="IW219" s="11"/>
      <c r="IX219" s="11"/>
      <c r="IY219" s="11"/>
      <c r="IZ219" s="11"/>
      <c r="JA219" s="11"/>
      <c r="JB219" s="11"/>
      <c r="JC219" s="11"/>
      <c r="JD219" s="11"/>
      <c r="JE219" s="11"/>
      <c r="JF219" s="11"/>
      <c r="JG219" s="11"/>
      <c r="JH219" s="11"/>
      <c r="JI219" s="11"/>
      <c r="JJ219" s="11"/>
      <c r="JK219" s="11"/>
      <c r="JL219" s="11"/>
      <c r="JM219" s="11"/>
      <c r="JN219" s="11"/>
      <c r="JO219" s="11"/>
      <c r="JP219" s="11"/>
      <c r="JQ219" s="11"/>
      <c r="JR219" s="11"/>
      <c r="JS219" s="11"/>
      <c r="JT219" s="11"/>
      <c r="JU219" s="11"/>
      <c r="JV219" s="11"/>
      <c r="JW219" s="11"/>
      <c r="JX219" s="11"/>
      <c r="JY219" s="11"/>
      <c r="JZ219" s="11"/>
      <c r="KA219" s="11"/>
      <c r="KB219" s="11"/>
      <c r="KC219" s="11"/>
      <c r="KD219" s="11"/>
      <c r="KE219" s="11"/>
      <c r="KF219" s="11"/>
      <c r="KG219" s="11"/>
      <c r="KH219" s="11"/>
      <c r="KI219" s="11"/>
      <c r="KJ219" s="11"/>
      <c r="KK219" s="11"/>
      <c r="KL219" s="11"/>
      <c r="KM219" s="11"/>
      <c r="KN219" s="11"/>
      <c r="KO219" s="11"/>
      <c r="KP219" s="11"/>
      <c r="KQ219" s="11"/>
      <c r="KR219" s="11"/>
      <c r="KS219" s="11"/>
      <c r="KT219" s="11"/>
      <c r="KU219" s="11"/>
      <c r="KV219" s="11"/>
      <c r="KW219" s="11"/>
      <c r="KX219" s="11"/>
      <c r="KY219" s="11"/>
      <c r="KZ219" s="11"/>
      <c r="LA219" s="11"/>
      <c r="LB219" s="11"/>
      <c r="LC219" s="11"/>
      <c r="LD219" s="11"/>
      <c r="LE219" s="11"/>
      <c r="LF219" s="11"/>
      <c r="LG219" s="11"/>
      <c r="LH219" s="11"/>
      <c r="LI219" s="11"/>
      <c r="LJ219" s="11"/>
      <c r="LK219" s="11"/>
      <c r="LL219" s="11"/>
      <c r="LM219" s="11"/>
      <c r="LN219" s="11"/>
      <c r="LO219" s="11"/>
      <c r="LP219" s="11"/>
      <c r="LQ219" s="11"/>
      <c r="LR219" s="11"/>
      <c r="LS219" s="11"/>
      <c r="LT219" s="11"/>
      <c r="LU219" s="11"/>
      <c r="LV219" s="11"/>
      <c r="LW219" s="11"/>
      <c r="LX219" s="11"/>
      <c r="LY219" s="11"/>
      <c r="LZ219" s="11"/>
      <c r="MA219" s="11"/>
      <c r="MB219" s="11"/>
      <c r="MC219" s="11"/>
      <c r="MD219" s="11"/>
      <c r="ME219" s="11"/>
      <c r="MF219" s="11"/>
      <c r="MG219" s="11"/>
      <c r="MH219" s="11"/>
      <c r="MI219" s="11"/>
      <c r="MJ219" s="11"/>
      <c r="MK219" s="11"/>
      <c r="ML219" s="11"/>
      <c r="MM219" s="11"/>
      <c r="MN219" s="11"/>
      <c r="MO219" s="11"/>
      <c r="MP219" s="11"/>
      <c r="MQ219" s="11"/>
      <c r="MR219" s="11"/>
      <c r="MS219" s="11"/>
      <c r="MT219" s="11"/>
      <c r="MU219" s="11"/>
      <c r="MV219" s="11"/>
      <c r="MW219" s="11"/>
      <c r="MX219" s="11"/>
      <c r="MY219" s="11"/>
      <c r="MZ219" s="11"/>
      <c r="NA219" s="11"/>
      <c r="NB219" s="11"/>
      <c r="NC219" s="11"/>
      <c r="ND219" s="11"/>
      <c r="NE219" s="11"/>
      <c r="NF219" s="11"/>
      <c r="NG219" s="11"/>
      <c r="NH219" s="11"/>
      <c r="NI219" s="11"/>
      <c r="NJ219" s="11"/>
      <c r="NK219" s="11"/>
      <c r="NL219" s="11"/>
      <c r="NM219" s="11"/>
      <c r="NN219" s="11"/>
      <c r="NO219" s="11"/>
      <c r="NP219" s="11"/>
      <c r="NQ219" s="11"/>
      <c r="NR219" s="11"/>
      <c r="NS219" s="11"/>
      <c r="NT219" s="11"/>
      <c r="NU219" s="11"/>
      <c r="NV219" s="11"/>
      <c r="NW219" s="11"/>
      <c r="NX219" s="11"/>
      <c r="NY219" s="11"/>
      <c r="NZ219" s="11"/>
      <c r="OA219" s="11"/>
      <c r="OB219" s="11"/>
      <c r="OC219" s="11"/>
      <c r="OD219" s="11"/>
      <c r="OE219" s="11"/>
      <c r="OF219" s="11"/>
      <c r="OG219" s="11"/>
      <c r="OH219" s="11"/>
      <c r="OI219" s="11"/>
      <c r="OJ219" s="11"/>
      <c r="OK219" s="11"/>
      <c r="OL219" s="11"/>
      <c r="OM219" s="11"/>
      <c r="ON219" s="11"/>
      <c r="OO219" s="11"/>
      <c r="OP219" s="11"/>
      <c r="OQ219" s="11"/>
      <c r="OR219" s="11"/>
      <c r="OS219" s="11"/>
      <c r="OT219" s="11"/>
      <c r="OU219" s="11"/>
      <c r="OV219" s="11"/>
      <c r="OW219" s="11"/>
      <c r="OX219" s="11"/>
      <c r="OY219" s="11"/>
      <c r="OZ219" s="11"/>
      <c r="PA219" s="11"/>
      <c r="PB219" s="11"/>
      <c r="PC219" s="11"/>
      <c r="PD219" s="11"/>
      <c r="PE219" s="11"/>
      <c r="PF219" s="11"/>
      <c r="PG219" s="11"/>
      <c r="PH219" s="11"/>
      <c r="PI219" s="11"/>
      <c r="PJ219" s="11"/>
      <c r="PK219" s="11"/>
      <c r="PL219" s="11"/>
      <c r="PM219" s="11"/>
      <c r="PN219" s="11"/>
      <c r="PO219" s="11"/>
      <c r="PP219" s="11"/>
      <c r="PQ219" s="11"/>
      <c r="PR219" s="11"/>
      <c r="PS219" s="11"/>
      <c r="PT219" s="11"/>
      <c r="PU219" s="11"/>
      <c r="PV219" s="11"/>
      <c r="PW219" s="11"/>
      <c r="PX219" s="11"/>
      <c r="PY219" s="11"/>
      <c r="PZ219" s="11"/>
      <c r="QA219" s="11"/>
      <c r="QB219" s="11"/>
      <c r="QC219" s="11"/>
      <c r="QD219" s="11"/>
      <c r="QE219" s="11"/>
      <c r="QF219" s="11"/>
      <c r="QG219" s="11"/>
      <c r="QH219" s="11"/>
      <c r="QI219" s="11"/>
      <c r="QJ219" s="11"/>
      <c r="QK219" s="11"/>
      <c r="QL219" s="11"/>
      <c r="QM219" s="11"/>
      <c r="QN219" s="11"/>
      <c r="QO219" s="11"/>
      <c r="QP219" s="11"/>
      <c r="QQ219" s="11"/>
      <c r="QR219" s="11"/>
      <c r="QS219" s="11"/>
      <c r="QT219" s="11"/>
      <c r="QU219" s="11"/>
      <c r="QV219" s="11"/>
      <c r="QW219" s="11"/>
      <c r="QX219" s="11"/>
      <c r="QY219" s="11"/>
      <c r="QZ219" s="11"/>
      <c r="RA219" s="11"/>
      <c r="RB219" s="11"/>
      <c r="RC219" s="11"/>
      <c r="RD219" s="11"/>
      <c r="RE219" s="11"/>
      <c r="RF219" s="11"/>
      <c r="RG219" s="11"/>
      <c r="RH219" s="11"/>
      <c r="RI219" s="11"/>
      <c r="RJ219" s="11"/>
      <c r="RK219" s="11"/>
      <c r="RL219" s="11"/>
      <c r="RM219" s="11"/>
      <c r="RN219" s="11"/>
      <c r="RO219" s="11"/>
      <c r="RP219" s="11"/>
      <c r="RQ219" s="11"/>
      <c r="RR219" s="11"/>
      <c r="RS219" s="11"/>
      <c r="RT219" s="11"/>
      <c r="RU219" s="11"/>
      <c r="RV219" s="11"/>
      <c r="RW219" s="11"/>
      <c r="RX219" s="11"/>
      <c r="RY219" s="11"/>
      <c r="RZ219" s="11"/>
      <c r="SA219" s="11"/>
      <c r="SB219" s="11"/>
      <c r="SC219" s="11"/>
      <c r="SD219" s="11"/>
      <c r="SE219" s="11"/>
      <c r="SF219" s="11"/>
      <c r="SG219" s="11"/>
      <c r="SH219" s="11"/>
      <c r="SI219" s="11"/>
      <c r="SJ219" s="11"/>
      <c r="SK219" s="11"/>
      <c r="SL219" s="11"/>
      <c r="SM219" s="11"/>
      <c r="SN219" s="11"/>
      <c r="SO219" s="11"/>
      <c r="SP219" s="11"/>
      <c r="SQ219" s="11"/>
      <c r="SR219" s="11"/>
      <c r="SS219" s="11"/>
      <c r="ST219" s="11"/>
      <c r="SU219" s="11"/>
      <c r="SV219" s="11"/>
      <c r="SW219" s="11"/>
      <c r="SX219" s="11"/>
      <c r="SY219" s="11"/>
      <c r="SZ219" s="11"/>
      <c r="TA219" s="11"/>
      <c r="TB219" s="11"/>
      <c r="TC219" s="11"/>
      <c r="TD219" s="11"/>
      <c r="TE219" s="11"/>
      <c r="TF219" s="11"/>
      <c r="TG219" s="11"/>
      <c r="TH219" s="11"/>
      <c r="TI219" s="11"/>
      <c r="TJ219" s="11"/>
      <c r="TK219" s="11"/>
      <c r="TL219" s="11"/>
      <c r="TM219" s="11"/>
      <c r="TN219" s="11"/>
      <c r="TO219" s="11"/>
      <c r="TP219" s="11"/>
      <c r="TQ219" s="11"/>
      <c r="TR219" s="11"/>
      <c r="TS219" s="11"/>
      <c r="TT219" s="11"/>
      <c r="TU219" s="11"/>
      <c r="TV219" s="11"/>
      <c r="TW219" s="11"/>
      <c r="TX219" s="11"/>
      <c r="TY219" s="11"/>
      <c r="TZ219" s="11"/>
      <c r="UA219" s="11"/>
      <c r="UB219" s="11"/>
      <c r="UC219" s="11"/>
      <c r="UD219" s="11"/>
      <c r="UE219" s="11"/>
      <c r="UF219" s="11"/>
      <c r="UG219" s="11"/>
      <c r="UH219" s="11"/>
      <c r="UI219" s="11"/>
      <c r="UJ219" s="11"/>
      <c r="UK219" s="11"/>
      <c r="UL219" s="11"/>
      <c r="UM219" s="11"/>
      <c r="UN219" s="11"/>
      <c r="UO219" s="11"/>
      <c r="UP219" s="11"/>
      <c r="UQ219" s="11"/>
      <c r="UR219" s="11"/>
      <c r="US219" s="11"/>
      <c r="UT219" s="11"/>
      <c r="UU219" s="11"/>
      <c r="UV219" s="11"/>
      <c r="UW219" s="11"/>
      <c r="UX219" s="11"/>
      <c r="UY219" s="11"/>
      <c r="UZ219" s="11"/>
      <c r="VA219" s="11"/>
      <c r="VB219" s="11"/>
      <c r="VC219" s="11"/>
      <c r="VD219" s="11"/>
      <c r="VE219" s="11"/>
      <c r="VF219" s="11"/>
      <c r="VG219" s="11"/>
      <c r="VH219" s="11"/>
      <c r="VI219" s="11"/>
      <c r="VJ219" s="11"/>
      <c r="VK219" s="11"/>
      <c r="VL219" s="11"/>
      <c r="VM219" s="11"/>
      <c r="VN219" s="11"/>
      <c r="VO219" s="11"/>
      <c r="VP219" s="11"/>
      <c r="VQ219" s="11"/>
      <c r="VR219" s="11"/>
      <c r="VS219" s="11"/>
      <c r="VT219" s="11"/>
      <c r="VU219" s="11"/>
      <c r="VV219" s="11"/>
      <c r="VW219" s="11"/>
      <c r="VX219" s="11"/>
      <c r="VY219" s="11"/>
      <c r="VZ219" s="11"/>
      <c r="WA219" s="11"/>
      <c r="WB219" s="11"/>
      <c r="WC219" s="11"/>
      <c r="WD219" s="11"/>
      <c r="WE219" s="11"/>
      <c r="WF219" s="11"/>
      <c r="WG219" s="11"/>
      <c r="WH219" s="11"/>
      <c r="WI219" s="11"/>
      <c r="WJ219" s="11"/>
      <c r="WK219" s="11"/>
      <c r="WL219" s="11"/>
      <c r="WM219" s="11"/>
      <c r="WN219" s="11"/>
      <c r="WO219" s="11"/>
      <c r="WP219" s="11"/>
      <c r="WQ219" s="11"/>
      <c r="WR219" s="11"/>
      <c r="WS219" s="11"/>
      <c r="WT219" s="11"/>
      <c r="WU219" s="11"/>
      <c r="WV219" s="11"/>
      <c r="WW219" s="11"/>
      <c r="WX219" s="11"/>
      <c r="WY219" s="11"/>
      <c r="WZ219" s="11"/>
      <c r="XA219" s="11"/>
      <c r="XB219" s="11"/>
      <c r="XC219" s="11"/>
      <c r="XD219" s="11"/>
      <c r="XE219" s="11"/>
      <c r="XF219" s="11"/>
      <c r="XG219" s="11"/>
      <c r="XH219" s="11"/>
      <c r="XI219" s="11"/>
      <c r="XJ219" s="11"/>
      <c r="XK219" s="11"/>
      <c r="XL219" s="11"/>
      <c r="XM219" s="11"/>
      <c r="XN219" s="11"/>
      <c r="XO219" s="11"/>
      <c r="XP219" s="11"/>
      <c r="XQ219" s="11"/>
      <c r="XR219" s="11"/>
      <c r="XS219" s="11"/>
      <c r="XT219" s="11"/>
      <c r="XU219" s="11"/>
      <c r="XV219" s="11"/>
      <c r="XW219" s="11"/>
      <c r="XX219" s="11"/>
      <c r="XY219" s="11"/>
      <c r="XZ219" s="11"/>
      <c r="YA219" s="11"/>
      <c r="YB219" s="11"/>
      <c r="YC219" s="11"/>
      <c r="YD219" s="11"/>
      <c r="YE219" s="11"/>
      <c r="YF219" s="11"/>
      <c r="YG219" s="11"/>
      <c r="YH219" s="11"/>
      <c r="YI219" s="11"/>
      <c r="YJ219" s="11"/>
      <c r="YK219" s="11"/>
      <c r="YL219" s="11"/>
      <c r="YM219" s="11"/>
      <c r="YN219" s="11"/>
      <c r="YO219" s="11"/>
      <c r="YP219" s="11"/>
      <c r="YQ219" s="11"/>
      <c r="YR219" s="11"/>
      <c r="YS219" s="11"/>
      <c r="YT219" s="11"/>
      <c r="YU219" s="11"/>
      <c r="YV219" s="11"/>
      <c r="YW219" s="11"/>
      <c r="YX219" s="11"/>
      <c r="YY219" s="11"/>
      <c r="YZ219" s="11"/>
      <c r="ZA219" s="11"/>
      <c r="ZB219" s="11"/>
      <c r="ZC219" s="11"/>
      <c r="ZD219" s="11"/>
      <c r="ZE219" s="11"/>
      <c r="ZF219" s="11"/>
      <c r="ZG219" s="11"/>
      <c r="ZH219" s="11"/>
      <c r="ZI219" s="11"/>
      <c r="ZJ219" s="11"/>
      <c r="ZK219" s="11"/>
      <c r="ZL219" s="11"/>
      <c r="ZM219" s="11"/>
      <c r="ZN219" s="11"/>
      <c r="ZO219" s="11"/>
      <c r="ZP219" s="11"/>
      <c r="ZQ219" s="11"/>
      <c r="ZR219" s="11"/>
      <c r="ZS219" s="11"/>
      <c r="ZT219" s="11"/>
      <c r="ZU219" s="11"/>
      <c r="ZV219" s="11"/>
      <c r="ZW219" s="11"/>
      <c r="ZX219" s="11"/>
      <c r="ZY219" s="11"/>
      <c r="ZZ219" s="11"/>
      <c r="AAA219" s="11"/>
      <c r="AAB219" s="11"/>
      <c r="AAC219" s="11"/>
      <c r="AAD219" s="11"/>
      <c r="AAE219" s="11"/>
      <c r="AAF219" s="11"/>
      <c r="AAG219" s="11"/>
      <c r="AAH219" s="11"/>
      <c r="AAI219" s="11"/>
      <c r="AAJ219" s="11"/>
      <c r="AAK219" s="11"/>
      <c r="AAL219" s="11"/>
      <c r="AAM219" s="11"/>
      <c r="AAN219" s="11"/>
      <c r="AAO219" s="11"/>
      <c r="AAP219" s="11"/>
      <c r="AAQ219" s="11"/>
      <c r="AAR219" s="11"/>
      <c r="AAS219" s="11"/>
      <c r="AAT219" s="11"/>
      <c r="AAU219" s="11"/>
      <c r="AAV219" s="11"/>
      <c r="AAW219" s="11"/>
      <c r="AAX219" s="11"/>
      <c r="AAY219" s="11"/>
      <c r="AAZ219" s="11"/>
      <c r="ABA219" s="11"/>
      <c r="ABB219" s="11"/>
      <c r="ABC219" s="11"/>
      <c r="ABD219" s="11"/>
      <c r="ABE219" s="11"/>
      <c r="ABF219" s="11"/>
      <c r="ABG219" s="11"/>
      <c r="ABH219" s="11"/>
      <c r="ABI219" s="11"/>
      <c r="ABJ219" s="11"/>
      <c r="ABK219" s="11"/>
      <c r="ABL219" s="11"/>
      <c r="ABM219" s="11"/>
      <c r="ABN219" s="11"/>
      <c r="ABO219" s="11"/>
      <c r="ABP219" s="11"/>
      <c r="ABQ219" s="11"/>
      <c r="ABR219" s="11"/>
      <c r="ABS219" s="11"/>
      <c r="ABT219" s="11"/>
      <c r="ABU219" s="11"/>
      <c r="ABV219" s="11"/>
      <c r="ABW219" s="11"/>
      <c r="ABX219" s="11"/>
      <c r="ABY219" s="11"/>
      <c r="ABZ219" s="11"/>
      <c r="ACA219" s="11"/>
      <c r="ACB219" s="11"/>
      <c r="ACC219" s="11"/>
      <c r="ACD219" s="11"/>
      <c r="ACE219" s="11"/>
      <c r="ACF219" s="11"/>
      <c r="ACG219" s="11"/>
      <c r="ACH219" s="11"/>
      <c r="ACI219" s="11"/>
      <c r="ACJ219" s="11"/>
      <c r="ACK219" s="11"/>
      <c r="ACL219" s="11"/>
      <c r="ACM219" s="11"/>
      <c r="ACN219" s="11"/>
      <c r="ACO219" s="11"/>
      <c r="ACP219" s="11"/>
      <c r="ACQ219" s="11"/>
      <c r="ACR219" s="11"/>
      <c r="ACS219" s="11"/>
      <c r="ACT219" s="11"/>
      <c r="ACU219" s="11"/>
      <c r="ACV219" s="11"/>
      <c r="ACW219" s="11"/>
      <c r="ACX219" s="11"/>
      <c r="ACY219" s="11"/>
      <c r="ACZ219" s="11"/>
      <c r="ADA219" s="11"/>
      <c r="ADB219" s="11"/>
      <c r="ADC219" s="11"/>
      <c r="ADD219" s="11"/>
      <c r="ADE219" s="11"/>
      <c r="ADF219" s="11"/>
      <c r="ADG219" s="11"/>
      <c r="ADH219" s="11"/>
      <c r="ADI219" s="11"/>
      <c r="ADJ219" s="11"/>
      <c r="ADK219" s="11"/>
      <c r="ADL219" s="11"/>
      <c r="ADM219" s="11"/>
      <c r="ADN219" s="11"/>
      <c r="ADO219" s="11"/>
      <c r="ADP219" s="11"/>
      <c r="ADQ219" s="11"/>
      <c r="ADR219" s="11"/>
      <c r="ADS219" s="11"/>
      <c r="ADT219" s="11"/>
      <c r="ADU219" s="11"/>
      <c r="ADV219" s="11"/>
    </row>
    <row r="220" spans="1:802" s="4" customFormat="1" ht="24.75" customHeight="1">
      <c r="A220" s="3"/>
      <c r="B220" s="37" t="s">
        <v>42</v>
      </c>
      <c r="C220" s="14">
        <v>1039</v>
      </c>
      <c r="D220" s="59"/>
      <c r="E220" s="47"/>
      <c r="F220" s="14">
        <v>1031</v>
      </c>
      <c r="G220" s="59"/>
      <c r="H220" s="47"/>
      <c r="I220" s="14">
        <v>1040</v>
      </c>
      <c r="J220" s="59"/>
      <c r="K220" s="47"/>
      <c r="L220" s="14">
        <v>1040</v>
      </c>
      <c r="M220" s="59"/>
      <c r="N220" s="47"/>
      <c r="O220" s="14">
        <v>1001</v>
      </c>
      <c r="P220" s="59"/>
      <c r="Q220" s="47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  <c r="IX220" s="3"/>
      <c r="IY220" s="3"/>
      <c r="IZ220" s="3"/>
      <c r="JA220" s="3"/>
      <c r="JB220" s="3"/>
      <c r="JC220" s="3"/>
      <c r="JD220" s="3"/>
      <c r="JE220" s="3"/>
      <c r="JF220" s="3"/>
      <c r="JG220" s="3"/>
      <c r="JH220" s="3"/>
      <c r="JI220" s="3"/>
      <c r="JJ220" s="3"/>
      <c r="JK220" s="3"/>
      <c r="JL220" s="3"/>
      <c r="JM220" s="3"/>
      <c r="JN220" s="3"/>
      <c r="JO220" s="3"/>
      <c r="JP220" s="3"/>
      <c r="JQ220" s="3"/>
      <c r="JR220" s="3"/>
      <c r="JS220" s="3"/>
      <c r="JT220" s="3"/>
      <c r="JU220" s="3"/>
      <c r="JV220" s="3"/>
      <c r="JW220" s="3"/>
      <c r="JX220" s="3"/>
      <c r="JY220" s="3"/>
      <c r="JZ220" s="3"/>
      <c r="KA220" s="3"/>
      <c r="KB220" s="3"/>
      <c r="KC220" s="3"/>
      <c r="KD220" s="3"/>
      <c r="KE220" s="3"/>
      <c r="KF220" s="3"/>
      <c r="KG220" s="3"/>
      <c r="KH220" s="3"/>
      <c r="KI220" s="3"/>
      <c r="KJ220" s="3"/>
      <c r="KK220" s="3"/>
      <c r="KL220" s="3"/>
      <c r="KM220" s="3"/>
      <c r="KN220" s="3"/>
      <c r="KO220" s="3"/>
      <c r="KP220" s="3"/>
      <c r="KQ220" s="3"/>
      <c r="KR220" s="3"/>
      <c r="KS220" s="3"/>
      <c r="KT220" s="3"/>
      <c r="KU220" s="3"/>
      <c r="KV220" s="3"/>
      <c r="KW220" s="3"/>
      <c r="KX220" s="3"/>
      <c r="KY220" s="3"/>
      <c r="KZ220" s="3"/>
      <c r="LA220" s="3"/>
      <c r="LB220" s="3"/>
      <c r="LC220" s="3"/>
      <c r="LD220" s="3"/>
      <c r="LE220" s="3"/>
      <c r="LF220" s="3"/>
      <c r="LG220" s="3"/>
      <c r="LH220" s="3"/>
      <c r="LI220" s="3"/>
      <c r="LJ220" s="3"/>
      <c r="LK220" s="3"/>
      <c r="LL220" s="3"/>
      <c r="LM220" s="3"/>
      <c r="LN220" s="3"/>
      <c r="LO220" s="3"/>
      <c r="LP220" s="3"/>
      <c r="LQ220" s="3"/>
      <c r="LR220" s="3"/>
      <c r="LS220" s="3"/>
      <c r="LT220" s="3"/>
      <c r="LU220" s="3"/>
      <c r="LV220" s="3"/>
      <c r="LW220" s="3"/>
      <c r="LX220" s="3"/>
      <c r="LY220" s="3"/>
      <c r="LZ220" s="3"/>
      <c r="MA220" s="3"/>
      <c r="MB220" s="3"/>
      <c r="MC220" s="3"/>
      <c r="MD220" s="3"/>
      <c r="ME220" s="3"/>
      <c r="MF220" s="3"/>
      <c r="MG220" s="3"/>
      <c r="MH220" s="3"/>
      <c r="MI220" s="3"/>
      <c r="MJ220" s="3"/>
      <c r="MK220" s="3"/>
      <c r="ML220" s="3"/>
      <c r="MM220" s="3"/>
      <c r="MN220" s="3"/>
      <c r="MO220" s="3"/>
      <c r="MP220" s="3"/>
      <c r="MQ220" s="3"/>
      <c r="MR220" s="3"/>
      <c r="MS220" s="3"/>
      <c r="MT220" s="3"/>
      <c r="MU220" s="3"/>
      <c r="MV220" s="3"/>
      <c r="MW220" s="3"/>
      <c r="MX220" s="3"/>
      <c r="MY220" s="3"/>
      <c r="MZ220" s="3"/>
      <c r="NA220" s="3"/>
      <c r="NB220" s="3"/>
      <c r="NC220" s="3"/>
      <c r="ND220" s="3"/>
      <c r="NE220" s="3"/>
      <c r="NF220" s="3"/>
      <c r="NG220" s="3"/>
      <c r="NH220" s="3"/>
      <c r="NI220" s="3"/>
      <c r="NJ220" s="3"/>
      <c r="NK220" s="3"/>
      <c r="NL220" s="3"/>
      <c r="NM220" s="3"/>
      <c r="NN220" s="3"/>
      <c r="NO220" s="3"/>
      <c r="NP220" s="3"/>
      <c r="NQ220" s="3"/>
      <c r="NR220" s="3"/>
      <c r="NS220" s="3"/>
      <c r="NT220" s="3"/>
      <c r="NU220" s="3"/>
      <c r="NV220" s="3"/>
      <c r="NW220" s="3"/>
      <c r="NX220" s="3"/>
      <c r="NY220" s="3"/>
      <c r="NZ220" s="3"/>
      <c r="OA220" s="3"/>
      <c r="OB220" s="3"/>
      <c r="OC220" s="3"/>
      <c r="OD220" s="3"/>
      <c r="OE220" s="3"/>
      <c r="OF220" s="3"/>
      <c r="OG220" s="3"/>
      <c r="OH220" s="3"/>
      <c r="OI220" s="3"/>
      <c r="OJ220" s="3"/>
      <c r="OK220" s="3"/>
      <c r="OL220" s="3"/>
      <c r="OM220" s="3"/>
      <c r="ON220" s="3"/>
      <c r="OO220" s="3"/>
      <c r="OP220" s="3"/>
      <c r="OQ220" s="3"/>
      <c r="OR220" s="3"/>
      <c r="OS220" s="3"/>
      <c r="OT220" s="3"/>
      <c r="OU220" s="3"/>
      <c r="OV220" s="3"/>
      <c r="OW220" s="3"/>
      <c r="OX220" s="3"/>
      <c r="OY220" s="3"/>
      <c r="OZ220" s="3"/>
      <c r="PA220" s="3"/>
      <c r="PB220" s="3"/>
      <c r="PC220" s="3"/>
      <c r="PD220" s="3"/>
      <c r="PE220" s="3"/>
      <c r="PF220" s="3"/>
      <c r="PG220" s="3"/>
      <c r="PH220" s="3"/>
      <c r="PI220" s="3"/>
      <c r="PJ220" s="3"/>
      <c r="PK220" s="3"/>
      <c r="PL220" s="3"/>
      <c r="PM220" s="3"/>
      <c r="PN220" s="3"/>
      <c r="PO220" s="3"/>
      <c r="PP220" s="3"/>
      <c r="PQ220" s="3"/>
      <c r="PR220" s="3"/>
      <c r="PS220" s="3"/>
      <c r="PT220" s="3"/>
      <c r="PU220" s="3"/>
      <c r="PV220" s="3"/>
      <c r="PW220" s="3"/>
      <c r="PX220" s="3"/>
      <c r="PY220" s="3"/>
      <c r="PZ220" s="3"/>
      <c r="QA220" s="3"/>
      <c r="QB220" s="3"/>
      <c r="QC220" s="3"/>
      <c r="QD220" s="3"/>
      <c r="QE220" s="3"/>
      <c r="QF220" s="3"/>
      <c r="QG220" s="3"/>
      <c r="QH220" s="3"/>
      <c r="QI220" s="3"/>
      <c r="QJ220" s="3"/>
      <c r="QK220" s="3"/>
      <c r="QL220" s="3"/>
      <c r="QM220" s="3"/>
      <c r="QN220" s="3"/>
      <c r="QO220" s="3"/>
      <c r="QP220" s="3"/>
      <c r="QQ220" s="3"/>
      <c r="QR220" s="3"/>
      <c r="QS220" s="3"/>
      <c r="QT220" s="3"/>
      <c r="QU220" s="3"/>
      <c r="QV220" s="3"/>
      <c r="QW220" s="3"/>
      <c r="QX220" s="3"/>
      <c r="QY220" s="3"/>
      <c r="QZ220" s="3"/>
      <c r="RA220" s="3"/>
      <c r="RB220" s="3"/>
      <c r="RC220" s="3"/>
      <c r="RD220" s="3"/>
      <c r="RE220" s="3"/>
      <c r="RF220" s="3"/>
      <c r="RG220" s="3"/>
      <c r="RH220" s="3"/>
      <c r="RI220" s="3"/>
      <c r="RJ220" s="3"/>
      <c r="RK220" s="3"/>
      <c r="RL220" s="3"/>
      <c r="RM220" s="3"/>
      <c r="RN220" s="3"/>
      <c r="RO220" s="3"/>
      <c r="RP220" s="3"/>
      <c r="RQ220" s="3"/>
      <c r="RR220" s="3"/>
      <c r="RS220" s="3"/>
      <c r="RT220" s="3"/>
      <c r="RU220" s="3"/>
      <c r="RV220" s="3"/>
      <c r="RW220" s="3"/>
      <c r="RX220" s="3"/>
      <c r="RY220" s="3"/>
      <c r="RZ220" s="3"/>
      <c r="SA220" s="3"/>
      <c r="SB220" s="3"/>
      <c r="SC220" s="3"/>
      <c r="SD220" s="3"/>
      <c r="SE220" s="3"/>
      <c r="SF220" s="3"/>
      <c r="SG220" s="3"/>
      <c r="SH220" s="3"/>
      <c r="SI220" s="3"/>
      <c r="SJ220" s="3"/>
      <c r="SK220" s="3"/>
      <c r="SL220" s="3"/>
      <c r="SM220" s="3"/>
      <c r="SN220" s="3"/>
      <c r="SO220" s="3"/>
      <c r="SP220" s="3"/>
      <c r="SQ220" s="3"/>
      <c r="SR220" s="3"/>
      <c r="SS220" s="3"/>
      <c r="ST220" s="3"/>
      <c r="SU220" s="3"/>
      <c r="SV220" s="3"/>
      <c r="SW220" s="3"/>
      <c r="SX220" s="3"/>
      <c r="SY220" s="3"/>
      <c r="SZ220" s="3"/>
      <c r="TA220" s="3"/>
      <c r="TB220" s="3"/>
      <c r="TC220" s="3"/>
      <c r="TD220" s="3"/>
      <c r="TE220" s="3"/>
      <c r="TF220" s="3"/>
      <c r="TG220" s="3"/>
      <c r="TH220" s="3"/>
      <c r="TI220" s="3"/>
      <c r="TJ220" s="3"/>
      <c r="TK220" s="3"/>
      <c r="TL220" s="3"/>
      <c r="TM220" s="3"/>
      <c r="TN220" s="3"/>
      <c r="TO220" s="3"/>
      <c r="TP220" s="3"/>
      <c r="TQ220" s="3"/>
      <c r="TR220" s="3"/>
      <c r="TS220" s="3"/>
      <c r="TT220" s="3"/>
      <c r="TU220" s="3"/>
      <c r="TV220" s="3"/>
      <c r="TW220" s="3"/>
      <c r="TX220" s="3"/>
      <c r="TY220" s="3"/>
      <c r="TZ220" s="3"/>
      <c r="UA220" s="3"/>
      <c r="UB220" s="3"/>
      <c r="UC220" s="3"/>
      <c r="UD220" s="3"/>
      <c r="UE220" s="3"/>
      <c r="UF220" s="3"/>
      <c r="UG220" s="3"/>
      <c r="UH220" s="3"/>
      <c r="UI220" s="3"/>
      <c r="UJ220" s="3"/>
      <c r="UK220" s="3"/>
      <c r="UL220" s="3"/>
      <c r="UM220" s="3"/>
      <c r="UN220" s="3"/>
      <c r="UO220" s="3"/>
      <c r="UP220" s="3"/>
      <c r="UQ220" s="3"/>
      <c r="UR220" s="3"/>
      <c r="US220" s="3"/>
      <c r="UT220" s="3"/>
      <c r="UU220" s="3"/>
      <c r="UV220" s="3"/>
      <c r="UW220" s="3"/>
      <c r="UX220" s="3"/>
      <c r="UY220" s="3"/>
      <c r="UZ220" s="3"/>
      <c r="VA220" s="3"/>
      <c r="VB220" s="3"/>
      <c r="VC220" s="3"/>
      <c r="VD220" s="3"/>
      <c r="VE220" s="3"/>
      <c r="VF220" s="3"/>
      <c r="VG220" s="3"/>
      <c r="VH220" s="3"/>
      <c r="VI220" s="3"/>
      <c r="VJ220" s="3"/>
      <c r="VK220" s="3"/>
      <c r="VL220" s="3"/>
      <c r="VM220" s="3"/>
      <c r="VN220" s="3"/>
      <c r="VO220" s="3"/>
      <c r="VP220" s="3"/>
      <c r="VQ220" s="3"/>
      <c r="VR220" s="3"/>
      <c r="VS220" s="3"/>
      <c r="VT220" s="3"/>
      <c r="VU220" s="3"/>
      <c r="VV220" s="3"/>
      <c r="VW220" s="3"/>
      <c r="VX220" s="3"/>
      <c r="VY220" s="3"/>
      <c r="VZ220" s="3"/>
      <c r="WA220" s="3"/>
      <c r="WB220" s="3"/>
      <c r="WC220" s="3"/>
      <c r="WD220" s="3"/>
      <c r="WE220" s="3"/>
      <c r="WF220" s="3"/>
      <c r="WG220" s="3"/>
      <c r="WH220" s="3"/>
      <c r="WI220" s="3"/>
      <c r="WJ220" s="3"/>
      <c r="WK220" s="3"/>
      <c r="WL220" s="3"/>
      <c r="WM220" s="3"/>
      <c r="WN220" s="3"/>
      <c r="WO220" s="3"/>
      <c r="WP220" s="3"/>
      <c r="WQ220" s="3"/>
      <c r="WR220" s="3"/>
      <c r="WS220" s="3"/>
      <c r="WT220" s="3"/>
      <c r="WU220" s="3"/>
      <c r="WV220" s="3"/>
      <c r="WW220" s="3"/>
      <c r="WX220" s="3"/>
      <c r="WY220" s="3"/>
      <c r="WZ220" s="3"/>
      <c r="XA220" s="3"/>
      <c r="XB220" s="3"/>
      <c r="XC220" s="3"/>
      <c r="XD220" s="3"/>
      <c r="XE220" s="3"/>
      <c r="XF220" s="3"/>
      <c r="XG220" s="3"/>
      <c r="XH220" s="3"/>
      <c r="XI220" s="3"/>
      <c r="XJ220" s="3"/>
      <c r="XK220" s="3"/>
      <c r="XL220" s="3"/>
      <c r="XM220" s="3"/>
      <c r="XN220" s="3"/>
      <c r="XO220" s="3"/>
      <c r="XP220" s="3"/>
      <c r="XQ220" s="3"/>
      <c r="XR220" s="3"/>
      <c r="XS220" s="3"/>
      <c r="XT220" s="3"/>
      <c r="XU220" s="3"/>
      <c r="XV220" s="3"/>
      <c r="XW220" s="3"/>
      <c r="XX220" s="3"/>
      <c r="XY220" s="3"/>
      <c r="XZ220" s="3"/>
      <c r="YA220" s="3"/>
      <c r="YB220" s="3"/>
      <c r="YC220" s="3"/>
      <c r="YD220" s="3"/>
      <c r="YE220" s="3"/>
      <c r="YF220" s="3"/>
      <c r="YG220" s="3"/>
      <c r="YH220" s="3"/>
      <c r="YI220" s="3"/>
      <c r="YJ220" s="3"/>
      <c r="YK220" s="3"/>
      <c r="YL220" s="3"/>
      <c r="YM220" s="3"/>
      <c r="YN220" s="3"/>
      <c r="YO220" s="3"/>
      <c r="YP220" s="3"/>
      <c r="YQ220" s="3"/>
      <c r="YR220" s="3"/>
      <c r="YS220" s="3"/>
      <c r="YT220" s="3"/>
      <c r="YU220" s="3"/>
      <c r="YV220" s="3"/>
      <c r="YW220" s="3"/>
      <c r="YX220" s="3"/>
      <c r="YY220" s="3"/>
      <c r="YZ220" s="3"/>
      <c r="ZA220" s="3"/>
      <c r="ZB220" s="3"/>
      <c r="ZC220" s="3"/>
      <c r="ZD220" s="3"/>
      <c r="ZE220" s="3"/>
      <c r="ZF220" s="3"/>
      <c r="ZG220" s="3"/>
      <c r="ZH220" s="3"/>
      <c r="ZI220" s="3"/>
      <c r="ZJ220" s="3"/>
      <c r="ZK220" s="3"/>
      <c r="ZL220" s="3"/>
      <c r="ZM220" s="3"/>
      <c r="ZN220" s="3"/>
      <c r="ZO220" s="3"/>
      <c r="ZP220" s="3"/>
      <c r="ZQ220" s="3"/>
      <c r="ZR220" s="3"/>
      <c r="ZS220" s="3"/>
      <c r="ZT220" s="3"/>
      <c r="ZU220" s="3"/>
      <c r="ZV220" s="3"/>
      <c r="ZW220" s="3"/>
      <c r="ZX220" s="3"/>
      <c r="ZY220" s="3"/>
      <c r="ZZ220" s="3"/>
      <c r="AAA220" s="3"/>
      <c r="AAB220" s="3"/>
      <c r="AAC220" s="3"/>
      <c r="AAD220" s="3"/>
      <c r="AAE220" s="3"/>
      <c r="AAF220" s="3"/>
      <c r="AAG220" s="3"/>
      <c r="AAH220" s="3"/>
      <c r="AAI220" s="3"/>
      <c r="AAJ220" s="3"/>
      <c r="AAK220" s="3"/>
      <c r="AAL220" s="3"/>
      <c r="AAM220" s="3"/>
      <c r="AAN220" s="3"/>
      <c r="AAO220" s="3"/>
      <c r="AAP220" s="3"/>
      <c r="AAQ220" s="3"/>
      <c r="AAR220" s="3"/>
      <c r="AAS220" s="3"/>
      <c r="AAT220" s="3"/>
      <c r="AAU220" s="3"/>
      <c r="AAV220" s="3"/>
      <c r="AAW220" s="3"/>
      <c r="AAX220" s="3"/>
      <c r="AAY220" s="3"/>
      <c r="AAZ220" s="3"/>
      <c r="ABA220" s="3"/>
      <c r="ABB220" s="3"/>
      <c r="ABC220" s="3"/>
      <c r="ABD220" s="3"/>
      <c r="ABE220" s="3"/>
      <c r="ABF220" s="3"/>
      <c r="ABG220" s="3"/>
      <c r="ABH220" s="3"/>
      <c r="ABI220" s="3"/>
      <c r="ABJ220" s="3"/>
      <c r="ABK220" s="3"/>
      <c r="ABL220" s="3"/>
      <c r="ABM220" s="3"/>
      <c r="ABN220" s="3"/>
      <c r="ABO220" s="3"/>
      <c r="ABP220" s="3"/>
      <c r="ABQ220" s="3"/>
      <c r="ABR220" s="3"/>
      <c r="ABS220" s="3"/>
      <c r="ABT220" s="3"/>
      <c r="ABU220" s="3"/>
      <c r="ABV220" s="3"/>
      <c r="ABW220" s="3"/>
      <c r="ABX220" s="3"/>
      <c r="ABY220" s="3"/>
      <c r="ABZ220" s="3"/>
      <c r="ACA220" s="3"/>
      <c r="ACB220" s="3"/>
      <c r="ACC220" s="3"/>
      <c r="ACD220" s="3"/>
      <c r="ACE220" s="3"/>
      <c r="ACF220" s="3"/>
      <c r="ACG220" s="3"/>
      <c r="ACH220" s="3"/>
      <c r="ACI220" s="3"/>
      <c r="ACJ220" s="3"/>
      <c r="ACK220" s="3"/>
      <c r="ACL220" s="3"/>
      <c r="ACM220" s="3"/>
      <c r="ACN220" s="3"/>
      <c r="ACO220" s="3"/>
      <c r="ACP220" s="3"/>
      <c r="ACQ220" s="3"/>
      <c r="ACR220" s="3"/>
      <c r="ACS220" s="3"/>
      <c r="ACT220" s="3"/>
      <c r="ACU220" s="3"/>
      <c r="ACV220" s="3"/>
      <c r="ACW220" s="3"/>
      <c r="ACX220" s="3"/>
      <c r="ACY220" s="3"/>
      <c r="ACZ220" s="3"/>
      <c r="ADA220" s="3"/>
      <c r="ADB220" s="3"/>
      <c r="ADC220" s="3"/>
      <c r="ADD220" s="3"/>
      <c r="ADE220" s="3"/>
      <c r="ADF220" s="3"/>
      <c r="ADG220" s="3"/>
      <c r="ADH220" s="3"/>
      <c r="ADI220" s="3"/>
      <c r="ADJ220" s="3"/>
      <c r="ADK220" s="3"/>
      <c r="ADL220" s="3"/>
      <c r="ADM220" s="3"/>
      <c r="ADN220" s="3"/>
      <c r="ADO220" s="3"/>
      <c r="ADP220" s="3"/>
      <c r="ADQ220" s="3"/>
      <c r="ADR220" s="3"/>
      <c r="ADS220" s="3"/>
      <c r="ADT220" s="3"/>
      <c r="ADU220" s="3"/>
      <c r="ADV220" s="3"/>
    </row>
    <row r="221" spans="1:802" s="4" customFormat="1" ht="25.5">
      <c r="A221" s="3"/>
      <c r="B221" s="38" t="s">
        <v>69</v>
      </c>
      <c r="C221" s="183">
        <f>86/C220</f>
        <v>8.2771896053897981E-2</v>
      </c>
      <c r="D221" s="184"/>
      <c r="E221" s="185"/>
      <c r="F221" s="183">
        <f>118/F220</f>
        <v>0.11445198836081474</v>
      </c>
      <c r="G221" s="184"/>
      <c r="H221" s="185"/>
      <c r="I221" s="183">
        <f>138/I220</f>
        <v>0.13269230769230769</v>
      </c>
      <c r="J221" s="59"/>
      <c r="K221" s="47"/>
      <c r="L221" s="183">
        <f>164/L220</f>
        <v>0.15769230769230769</v>
      </c>
      <c r="M221" s="59"/>
      <c r="N221" s="47"/>
      <c r="O221" s="183">
        <f>193/O220</f>
        <v>0.1928071928071928</v>
      </c>
      <c r="P221" s="59"/>
      <c r="Q221" s="47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  <c r="IW221" s="3"/>
      <c r="IX221" s="3"/>
      <c r="IY221" s="3"/>
      <c r="IZ221" s="3"/>
      <c r="JA221" s="3"/>
      <c r="JB221" s="3"/>
      <c r="JC221" s="3"/>
      <c r="JD221" s="3"/>
      <c r="JE221" s="3"/>
      <c r="JF221" s="3"/>
      <c r="JG221" s="3"/>
      <c r="JH221" s="3"/>
      <c r="JI221" s="3"/>
      <c r="JJ221" s="3"/>
      <c r="JK221" s="3"/>
      <c r="JL221" s="3"/>
      <c r="JM221" s="3"/>
      <c r="JN221" s="3"/>
      <c r="JO221" s="3"/>
      <c r="JP221" s="3"/>
      <c r="JQ221" s="3"/>
      <c r="JR221" s="3"/>
      <c r="JS221" s="3"/>
      <c r="JT221" s="3"/>
      <c r="JU221" s="3"/>
      <c r="JV221" s="3"/>
      <c r="JW221" s="3"/>
      <c r="JX221" s="3"/>
      <c r="JY221" s="3"/>
      <c r="JZ221" s="3"/>
      <c r="KA221" s="3"/>
      <c r="KB221" s="3"/>
      <c r="KC221" s="3"/>
      <c r="KD221" s="3"/>
      <c r="KE221" s="3"/>
      <c r="KF221" s="3"/>
      <c r="KG221" s="3"/>
      <c r="KH221" s="3"/>
      <c r="KI221" s="3"/>
      <c r="KJ221" s="3"/>
      <c r="KK221" s="3"/>
      <c r="KL221" s="3"/>
      <c r="KM221" s="3"/>
      <c r="KN221" s="3"/>
      <c r="KO221" s="3"/>
      <c r="KP221" s="3"/>
      <c r="KQ221" s="3"/>
      <c r="KR221" s="3"/>
      <c r="KS221" s="3"/>
      <c r="KT221" s="3"/>
      <c r="KU221" s="3"/>
      <c r="KV221" s="3"/>
      <c r="KW221" s="3"/>
      <c r="KX221" s="3"/>
      <c r="KY221" s="3"/>
      <c r="KZ221" s="3"/>
      <c r="LA221" s="3"/>
      <c r="LB221" s="3"/>
      <c r="LC221" s="3"/>
      <c r="LD221" s="3"/>
      <c r="LE221" s="3"/>
      <c r="LF221" s="3"/>
      <c r="LG221" s="3"/>
      <c r="LH221" s="3"/>
      <c r="LI221" s="3"/>
      <c r="LJ221" s="3"/>
      <c r="LK221" s="3"/>
      <c r="LL221" s="3"/>
      <c r="LM221" s="3"/>
      <c r="LN221" s="3"/>
      <c r="LO221" s="3"/>
      <c r="LP221" s="3"/>
      <c r="LQ221" s="3"/>
      <c r="LR221" s="3"/>
      <c r="LS221" s="3"/>
      <c r="LT221" s="3"/>
      <c r="LU221" s="3"/>
      <c r="LV221" s="3"/>
      <c r="LW221" s="3"/>
      <c r="LX221" s="3"/>
      <c r="LY221" s="3"/>
      <c r="LZ221" s="3"/>
      <c r="MA221" s="3"/>
      <c r="MB221" s="3"/>
      <c r="MC221" s="3"/>
      <c r="MD221" s="3"/>
      <c r="ME221" s="3"/>
      <c r="MF221" s="3"/>
      <c r="MG221" s="3"/>
      <c r="MH221" s="3"/>
      <c r="MI221" s="3"/>
      <c r="MJ221" s="3"/>
      <c r="MK221" s="3"/>
      <c r="ML221" s="3"/>
      <c r="MM221" s="3"/>
      <c r="MN221" s="3"/>
      <c r="MO221" s="3"/>
      <c r="MP221" s="3"/>
      <c r="MQ221" s="3"/>
      <c r="MR221" s="3"/>
      <c r="MS221" s="3"/>
      <c r="MT221" s="3"/>
      <c r="MU221" s="3"/>
      <c r="MV221" s="3"/>
      <c r="MW221" s="3"/>
      <c r="MX221" s="3"/>
      <c r="MY221" s="3"/>
      <c r="MZ221" s="3"/>
      <c r="NA221" s="3"/>
      <c r="NB221" s="3"/>
      <c r="NC221" s="3"/>
      <c r="ND221" s="3"/>
      <c r="NE221" s="3"/>
      <c r="NF221" s="3"/>
      <c r="NG221" s="3"/>
      <c r="NH221" s="3"/>
      <c r="NI221" s="3"/>
      <c r="NJ221" s="3"/>
      <c r="NK221" s="3"/>
      <c r="NL221" s="3"/>
      <c r="NM221" s="3"/>
      <c r="NN221" s="3"/>
      <c r="NO221" s="3"/>
      <c r="NP221" s="3"/>
      <c r="NQ221" s="3"/>
      <c r="NR221" s="3"/>
      <c r="NS221" s="3"/>
      <c r="NT221" s="3"/>
      <c r="NU221" s="3"/>
      <c r="NV221" s="3"/>
      <c r="NW221" s="3"/>
      <c r="NX221" s="3"/>
      <c r="NY221" s="3"/>
      <c r="NZ221" s="3"/>
      <c r="OA221" s="3"/>
      <c r="OB221" s="3"/>
      <c r="OC221" s="3"/>
      <c r="OD221" s="3"/>
      <c r="OE221" s="3"/>
      <c r="OF221" s="3"/>
      <c r="OG221" s="3"/>
      <c r="OH221" s="3"/>
      <c r="OI221" s="3"/>
      <c r="OJ221" s="3"/>
      <c r="OK221" s="3"/>
      <c r="OL221" s="3"/>
      <c r="OM221" s="3"/>
      <c r="ON221" s="3"/>
      <c r="OO221" s="3"/>
      <c r="OP221" s="3"/>
      <c r="OQ221" s="3"/>
      <c r="OR221" s="3"/>
      <c r="OS221" s="3"/>
      <c r="OT221" s="3"/>
      <c r="OU221" s="3"/>
      <c r="OV221" s="3"/>
      <c r="OW221" s="3"/>
      <c r="OX221" s="3"/>
      <c r="OY221" s="3"/>
      <c r="OZ221" s="3"/>
      <c r="PA221" s="3"/>
      <c r="PB221" s="3"/>
      <c r="PC221" s="3"/>
      <c r="PD221" s="3"/>
      <c r="PE221" s="3"/>
      <c r="PF221" s="3"/>
      <c r="PG221" s="3"/>
      <c r="PH221" s="3"/>
      <c r="PI221" s="3"/>
      <c r="PJ221" s="3"/>
      <c r="PK221" s="3"/>
      <c r="PL221" s="3"/>
      <c r="PM221" s="3"/>
      <c r="PN221" s="3"/>
      <c r="PO221" s="3"/>
      <c r="PP221" s="3"/>
      <c r="PQ221" s="3"/>
      <c r="PR221" s="3"/>
      <c r="PS221" s="3"/>
      <c r="PT221" s="3"/>
      <c r="PU221" s="3"/>
      <c r="PV221" s="3"/>
      <c r="PW221" s="3"/>
      <c r="PX221" s="3"/>
      <c r="PY221" s="3"/>
      <c r="PZ221" s="3"/>
      <c r="QA221" s="3"/>
      <c r="QB221" s="3"/>
      <c r="QC221" s="3"/>
      <c r="QD221" s="3"/>
      <c r="QE221" s="3"/>
      <c r="QF221" s="3"/>
      <c r="QG221" s="3"/>
      <c r="QH221" s="3"/>
      <c r="QI221" s="3"/>
      <c r="QJ221" s="3"/>
      <c r="QK221" s="3"/>
      <c r="QL221" s="3"/>
      <c r="QM221" s="3"/>
      <c r="QN221" s="3"/>
      <c r="QO221" s="3"/>
      <c r="QP221" s="3"/>
      <c r="QQ221" s="3"/>
      <c r="QR221" s="3"/>
      <c r="QS221" s="3"/>
      <c r="QT221" s="3"/>
      <c r="QU221" s="3"/>
      <c r="QV221" s="3"/>
      <c r="QW221" s="3"/>
      <c r="QX221" s="3"/>
      <c r="QY221" s="3"/>
      <c r="QZ221" s="3"/>
      <c r="RA221" s="3"/>
      <c r="RB221" s="3"/>
      <c r="RC221" s="3"/>
      <c r="RD221" s="3"/>
      <c r="RE221" s="3"/>
      <c r="RF221" s="3"/>
      <c r="RG221" s="3"/>
      <c r="RH221" s="3"/>
      <c r="RI221" s="3"/>
      <c r="RJ221" s="3"/>
      <c r="RK221" s="3"/>
      <c r="RL221" s="3"/>
      <c r="RM221" s="3"/>
      <c r="RN221" s="3"/>
      <c r="RO221" s="3"/>
      <c r="RP221" s="3"/>
      <c r="RQ221" s="3"/>
      <c r="RR221" s="3"/>
      <c r="RS221" s="3"/>
      <c r="RT221" s="3"/>
      <c r="RU221" s="3"/>
      <c r="RV221" s="3"/>
      <c r="RW221" s="3"/>
      <c r="RX221" s="3"/>
      <c r="RY221" s="3"/>
      <c r="RZ221" s="3"/>
      <c r="SA221" s="3"/>
      <c r="SB221" s="3"/>
      <c r="SC221" s="3"/>
      <c r="SD221" s="3"/>
      <c r="SE221" s="3"/>
      <c r="SF221" s="3"/>
      <c r="SG221" s="3"/>
      <c r="SH221" s="3"/>
      <c r="SI221" s="3"/>
      <c r="SJ221" s="3"/>
      <c r="SK221" s="3"/>
      <c r="SL221" s="3"/>
      <c r="SM221" s="3"/>
      <c r="SN221" s="3"/>
      <c r="SO221" s="3"/>
      <c r="SP221" s="3"/>
      <c r="SQ221" s="3"/>
      <c r="SR221" s="3"/>
      <c r="SS221" s="3"/>
      <c r="ST221" s="3"/>
      <c r="SU221" s="3"/>
      <c r="SV221" s="3"/>
      <c r="SW221" s="3"/>
      <c r="SX221" s="3"/>
      <c r="SY221" s="3"/>
      <c r="SZ221" s="3"/>
      <c r="TA221" s="3"/>
      <c r="TB221" s="3"/>
      <c r="TC221" s="3"/>
      <c r="TD221" s="3"/>
      <c r="TE221" s="3"/>
      <c r="TF221" s="3"/>
      <c r="TG221" s="3"/>
      <c r="TH221" s="3"/>
      <c r="TI221" s="3"/>
      <c r="TJ221" s="3"/>
      <c r="TK221" s="3"/>
      <c r="TL221" s="3"/>
      <c r="TM221" s="3"/>
      <c r="TN221" s="3"/>
      <c r="TO221" s="3"/>
      <c r="TP221" s="3"/>
      <c r="TQ221" s="3"/>
      <c r="TR221" s="3"/>
      <c r="TS221" s="3"/>
      <c r="TT221" s="3"/>
      <c r="TU221" s="3"/>
      <c r="TV221" s="3"/>
      <c r="TW221" s="3"/>
      <c r="TX221" s="3"/>
      <c r="TY221" s="3"/>
      <c r="TZ221" s="3"/>
      <c r="UA221" s="3"/>
      <c r="UB221" s="3"/>
      <c r="UC221" s="3"/>
      <c r="UD221" s="3"/>
      <c r="UE221" s="3"/>
      <c r="UF221" s="3"/>
      <c r="UG221" s="3"/>
      <c r="UH221" s="3"/>
      <c r="UI221" s="3"/>
      <c r="UJ221" s="3"/>
      <c r="UK221" s="3"/>
      <c r="UL221" s="3"/>
      <c r="UM221" s="3"/>
      <c r="UN221" s="3"/>
      <c r="UO221" s="3"/>
      <c r="UP221" s="3"/>
      <c r="UQ221" s="3"/>
      <c r="UR221" s="3"/>
      <c r="US221" s="3"/>
      <c r="UT221" s="3"/>
      <c r="UU221" s="3"/>
      <c r="UV221" s="3"/>
      <c r="UW221" s="3"/>
      <c r="UX221" s="3"/>
      <c r="UY221" s="3"/>
      <c r="UZ221" s="3"/>
      <c r="VA221" s="3"/>
      <c r="VB221" s="3"/>
      <c r="VC221" s="3"/>
      <c r="VD221" s="3"/>
      <c r="VE221" s="3"/>
      <c r="VF221" s="3"/>
      <c r="VG221" s="3"/>
      <c r="VH221" s="3"/>
      <c r="VI221" s="3"/>
      <c r="VJ221" s="3"/>
      <c r="VK221" s="3"/>
      <c r="VL221" s="3"/>
      <c r="VM221" s="3"/>
      <c r="VN221" s="3"/>
      <c r="VO221" s="3"/>
      <c r="VP221" s="3"/>
      <c r="VQ221" s="3"/>
      <c r="VR221" s="3"/>
      <c r="VS221" s="3"/>
      <c r="VT221" s="3"/>
      <c r="VU221" s="3"/>
      <c r="VV221" s="3"/>
      <c r="VW221" s="3"/>
      <c r="VX221" s="3"/>
      <c r="VY221" s="3"/>
      <c r="VZ221" s="3"/>
      <c r="WA221" s="3"/>
      <c r="WB221" s="3"/>
      <c r="WC221" s="3"/>
      <c r="WD221" s="3"/>
      <c r="WE221" s="3"/>
      <c r="WF221" s="3"/>
      <c r="WG221" s="3"/>
      <c r="WH221" s="3"/>
      <c r="WI221" s="3"/>
      <c r="WJ221" s="3"/>
      <c r="WK221" s="3"/>
      <c r="WL221" s="3"/>
      <c r="WM221" s="3"/>
      <c r="WN221" s="3"/>
      <c r="WO221" s="3"/>
      <c r="WP221" s="3"/>
      <c r="WQ221" s="3"/>
      <c r="WR221" s="3"/>
      <c r="WS221" s="3"/>
      <c r="WT221" s="3"/>
      <c r="WU221" s="3"/>
      <c r="WV221" s="3"/>
      <c r="WW221" s="3"/>
      <c r="WX221" s="3"/>
      <c r="WY221" s="3"/>
      <c r="WZ221" s="3"/>
      <c r="XA221" s="3"/>
      <c r="XB221" s="3"/>
      <c r="XC221" s="3"/>
      <c r="XD221" s="3"/>
      <c r="XE221" s="3"/>
      <c r="XF221" s="3"/>
      <c r="XG221" s="3"/>
      <c r="XH221" s="3"/>
      <c r="XI221" s="3"/>
      <c r="XJ221" s="3"/>
      <c r="XK221" s="3"/>
      <c r="XL221" s="3"/>
      <c r="XM221" s="3"/>
      <c r="XN221" s="3"/>
      <c r="XO221" s="3"/>
      <c r="XP221" s="3"/>
      <c r="XQ221" s="3"/>
      <c r="XR221" s="3"/>
      <c r="XS221" s="3"/>
      <c r="XT221" s="3"/>
      <c r="XU221" s="3"/>
      <c r="XV221" s="3"/>
      <c r="XW221" s="3"/>
      <c r="XX221" s="3"/>
      <c r="XY221" s="3"/>
      <c r="XZ221" s="3"/>
      <c r="YA221" s="3"/>
      <c r="YB221" s="3"/>
      <c r="YC221" s="3"/>
      <c r="YD221" s="3"/>
      <c r="YE221" s="3"/>
      <c r="YF221" s="3"/>
      <c r="YG221" s="3"/>
      <c r="YH221" s="3"/>
      <c r="YI221" s="3"/>
      <c r="YJ221" s="3"/>
      <c r="YK221" s="3"/>
      <c r="YL221" s="3"/>
      <c r="YM221" s="3"/>
      <c r="YN221" s="3"/>
      <c r="YO221" s="3"/>
      <c r="YP221" s="3"/>
      <c r="YQ221" s="3"/>
      <c r="YR221" s="3"/>
      <c r="YS221" s="3"/>
      <c r="YT221" s="3"/>
      <c r="YU221" s="3"/>
      <c r="YV221" s="3"/>
      <c r="YW221" s="3"/>
      <c r="YX221" s="3"/>
      <c r="YY221" s="3"/>
      <c r="YZ221" s="3"/>
      <c r="ZA221" s="3"/>
      <c r="ZB221" s="3"/>
      <c r="ZC221" s="3"/>
      <c r="ZD221" s="3"/>
      <c r="ZE221" s="3"/>
      <c r="ZF221" s="3"/>
      <c r="ZG221" s="3"/>
      <c r="ZH221" s="3"/>
      <c r="ZI221" s="3"/>
      <c r="ZJ221" s="3"/>
      <c r="ZK221" s="3"/>
      <c r="ZL221" s="3"/>
      <c r="ZM221" s="3"/>
      <c r="ZN221" s="3"/>
      <c r="ZO221" s="3"/>
      <c r="ZP221" s="3"/>
      <c r="ZQ221" s="3"/>
      <c r="ZR221" s="3"/>
      <c r="ZS221" s="3"/>
      <c r="ZT221" s="3"/>
      <c r="ZU221" s="3"/>
      <c r="ZV221" s="3"/>
      <c r="ZW221" s="3"/>
      <c r="ZX221" s="3"/>
      <c r="ZY221" s="3"/>
      <c r="ZZ221" s="3"/>
      <c r="AAA221" s="3"/>
      <c r="AAB221" s="3"/>
      <c r="AAC221" s="3"/>
      <c r="AAD221" s="3"/>
      <c r="AAE221" s="3"/>
      <c r="AAF221" s="3"/>
      <c r="AAG221" s="3"/>
      <c r="AAH221" s="3"/>
      <c r="AAI221" s="3"/>
      <c r="AAJ221" s="3"/>
      <c r="AAK221" s="3"/>
      <c r="AAL221" s="3"/>
      <c r="AAM221" s="3"/>
      <c r="AAN221" s="3"/>
      <c r="AAO221" s="3"/>
      <c r="AAP221" s="3"/>
      <c r="AAQ221" s="3"/>
      <c r="AAR221" s="3"/>
      <c r="AAS221" s="3"/>
      <c r="AAT221" s="3"/>
      <c r="AAU221" s="3"/>
      <c r="AAV221" s="3"/>
      <c r="AAW221" s="3"/>
      <c r="AAX221" s="3"/>
      <c r="AAY221" s="3"/>
      <c r="AAZ221" s="3"/>
      <c r="ABA221" s="3"/>
      <c r="ABB221" s="3"/>
      <c r="ABC221" s="3"/>
      <c r="ABD221" s="3"/>
      <c r="ABE221" s="3"/>
      <c r="ABF221" s="3"/>
      <c r="ABG221" s="3"/>
      <c r="ABH221" s="3"/>
      <c r="ABI221" s="3"/>
      <c r="ABJ221" s="3"/>
      <c r="ABK221" s="3"/>
      <c r="ABL221" s="3"/>
      <c r="ABM221" s="3"/>
      <c r="ABN221" s="3"/>
      <c r="ABO221" s="3"/>
      <c r="ABP221" s="3"/>
      <c r="ABQ221" s="3"/>
      <c r="ABR221" s="3"/>
      <c r="ABS221" s="3"/>
      <c r="ABT221" s="3"/>
      <c r="ABU221" s="3"/>
      <c r="ABV221" s="3"/>
      <c r="ABW221" s="3"/>
      <c r="ABX221" s="3"/>
      <c r="ABY221" s="3"/>
      <c r="ABZ221" s="3"/>
      <c r="ACA221" s="3"/>
      <c r="ACB221" s="3"/>
      <c r="ACC221" s="3"/>
      <c r="ACD221" s="3"/>
      <c r="ACE221" s="3"/>
      <c r="ACF221" s="3"/>
      <c r="ACG221" s="3"/>
      <c r="ACH221" s="3"/>
      <c r="ACI221" s="3"/>
      <c r="ACJ221" s="3"/>
      <c r="ACK221" s="3"/>
      <c r="ACL221" s="3"/>
      <c r="ACM221" s="3"/>
      <c r="ACN221" s="3"/>
      <c r="ACO221" s="3"/>
      <c r="ACP221" s="3"/>
      <c r="ACQ221" s="3"/>
      <c r="ACR221" s="3"/>
      <c r="ACS221" s="3"/>
      <c r="ACT221" s="3"/>
      <c r="ACU221" s="3"/>
      <c r="ACV221" s="3"/>
      <c r="ACW221" s="3"/>
      <c r="ACX221" s="3"/>
      <c r="ACY221" s="3"/>
      <c r="ACZ221" s="3"/>
      <c r="ADA221" s="3"/>
      <c r="ADB221" s="3"/>
      <c r="ADC221" s="3"/>
      <c r="ADD221" s="3"/>
      <c r="ADE221" s="3"/>
      <c r="ADF221" s="3"/>
      <c r="ADG221" s="3"/>
      <c r="ADH221" s="3"/>
      <c r="ADI221" s="3"/>
      <c r="ADJ221" s="3"/>
      <c r="ADK221" s="3"/>
      <c r="ADL221" s="3"/>
      <c r="ADM221" s="3"/>
      <c r="ADN221" s="3"/>
      <c r="ADO221" s="3"/>
      <c r="ADP221" s="3"/>
      <c r="ADQ221" s="3"/>
      <c r="ADR221" s="3"/>
      <c r="ADS221" s="3"/>
      <c r="ADT221" s="3"/>
      <c r="ADU221" s="3"/>
      <c r="ADV221" s="3"/>
    </row>
    <row r="222" spans="1:802" s="4" customFormat="1" ht="25.5">
      <c r="A222" s="3"/>
      <c r="B222" s="38" t="s">
        <v>70</v>
      </c>
      <c r="C222" s="83">
        <f>256/C220</f>
        <v>0.24639076034648702</v>
      </c>
      <c r="D222" s="184"/>
      <c r="E222" s="185"/>
      <c r="F222" s="83">
        <f>280/F220</f>
        <v>0.27158098933074687</v>
      </c>
      <c r="G222" s="184"/>
      <c r="H222" s="185"/>
      <c r="I222" s="83">
        <f>290/I220</f>
        <v>0.27884615384615385</v>
      </c>
      <c r="J222" s="59"/>
      <c r="K222" s="47"/>
      <c r="L222" s="83">
        <f>355/L220</f>
        <v>0.34134615384615385</v>
      </c>
      <c r="M222" s="59"/>
      <c r="N222" s="47"/>
      <c r="O222" s="83">
        <f>359/O220</f>
        <v>0.35864135864135865</v>
      </c>
      <c r="P222" s="59"/>
      <c r="Q222" s="47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  <c r="IW222" s="3"/>
      <c r="IX222" s="3"/>
      <c r="IY222" s="3"/>
      <c r="IZ222" s="3"/>
      <c r="JA222" s="3"/>
      <c r="JB222" s="3"/>
      <c r="JC222" s="3"/>
      <c r="JD222" s="3"/>
      <c r="JE222" s="3"/>
      <c r="JF222" s="3"/>
      <c r="JG222" s="3"/>
      <c r="JH222" s="3"/>
      <c r="JI222" s="3"/>
      <c r="JJ222" s="3"/>
      <c r="JK222" s="3"/>
      <c r="JL222" s="3"/>
      <c r="JM222" s="3"/>
      <c r="JN222" s="3"/>
      <c r="JO222" s="3"/>
      <c r="JP222" s="3"/>
      <c r="JQ222" s="3"/>
      <c r="JR222" s="3"/>
      <c r="JS222" s="3"/>
      <c r="JT222" s="3"/>
      <c r="JU222" s="3"/>
      <c r="JV222" s="3"/>
      <c r="JW222" s="3"/>
      <c r="JX222" s="3"/>
      <c r="JY222" s="3"/>
      <c r="JZ222" s="3"/>
      <c r="KA222" s="3"/>
      <c r="KB222" s="3"/>
      <c r="KC222" s="3"/>
      <c r="KD222" s="3"/>
      <c r="KE222" s="3"/>
      <c r="KF222" s="3"/>
      <c r="KG222" s="3"/>
      <c r="KH222" s="3"/>
      <c r="KI222" s="3"/>
      <c r="KJ222" s="3"/>
      <c r="KK222" s="3"/>
      <c r="KL222" s="3"/>
      <c r="KM222" s="3"/>
      <c r="KN222" s="3"/>
      <c r="KO222" s="3"/>
      <c r="KP222" s="3"/>
      <c r="KQ222" s="3"/>
      <c r="KR222" s="3"/>
      <c r="KS222" s="3"/>
      <c r="KT222" s="3"/>
      <c r="KU222" s="3"/>
      <c r="KV222" s="3"/>
      <c r="KW222" s="3"/>
      <c r="KX222" s="3"/>
      <c r="KY222" s="3"/>
      <c r="KZ222" s="3"/>
      <c r="LA222" s="3"/>
      <c r="LB222" s="3"/>
      <c r="LC222" s="3"/>
      <c r="LD222" s="3"/>
      <c r="LE222" s="3"/>
      <c r="LF222" s="3"/>
      <c r="LG222" s="3"/>
      <c r="LH222" s="3"/>
      <c r="LI222" s="3"/>
      <c r="LJ222" s="3"/>
      <c r="LK222" s="3"/>
      <c r="LL222" s="3"/>
      <c r="LM222" s="3"/>
      <c r="LN222" s="3"/>
      <c r="LO222" s="3"/>
      <c r="LP222" s="3"/>
      <c r="LQ222" s="3"/>
      <c r="LR222" s="3"/>
      <c r="LS222" s="3"/>
      <c r="LT222" s="3"/>
      <c r="LU222" s="3"/>
      <c r="LV222" s="3"/>
      <c r="LW222" s="3"/>
      <c r="LX222" s="3"/>
      <c r="LY222" s="3"/>
      <c r="LZ222" s="3"/>
      <c r="MA222" s="3"/>
      <c r="MB222" s="3"/>
      <c r="MC222" s="3"/>
      <c r="MD222" s="3"/>
      <c r="ME222" s="3"/>
      <c r="MF222" s="3"/>
      <c r="MG222" s="3"/>
      <c r="MH222" s="3"/>
      <c r="MI222" s="3"/>
      <c r="MJ222" s="3"/>
      <c r="MK222" s="3"/>
      <c r="ML222" s="3"/>
      <c r="MM222" s="3"/>
      <c r="MN222" s="3"/>
      <c r="MO222" s="3"/>
      <c r="MP222" s="3"/>
      <c r="MQ222" s="3"/>
      <c r="MR222" s="3"/>
      <c r="MS222" s="3"/>
      <c r="MT222" s="3"/>
      <c r="MU222" s="3"/>
      <c r="MV222" s="3"/>
      <c r="MW222" s="3"/>
      <c r="MX222" s="3"/>
      <c r="MY222" s="3"/>
      <c r="MZ222" s="3"/>
      <c r="NA222" s="3"/>
      <c r="NB222" s="3"/>
      <c r="NC222" s="3"/>
      <c r="ND222" s="3"/>
      <c r="NE222" s="3"/>
      <c r="NF222" s="3"/>
      <c r="NG222" s="3"/>
      <c r="NH222" s="3"/>
      <c r="NI222" s="3"/>
      <c r="NJ222" s="3"/>
      <c r="NK222" s="3"/>
      <c r="NL222" s="3"/>
      <c r="NM222" s="3"/>
      <c r="NN222" s="3"/>
      <c r="NO222" s="3"/>
      <c r="NP222" s="3"/>
      <c r="NQ222" s="3"/>
      <c r="NR222" s="3"/>
      <c r="NS222" s="3"/>
      <c r="NT222" s="3"/>
      <c r="NU222" s="3"/>
      <c r="NV222" s="3"/>
      <c r="NW222" s="3"/>
      <c r="NX222" s="3"/>
      <c r="NY222" s="3"/>
      <c r="NZ222" s="3"/>
      <c r="OA222" s="3"/>
      <c r="OB222" s="3"/>
      <c r="OC222" s="3"/>
      <c r="OD222" s="3"/>
      <c r="OE222" s="3"/>
      <c r="OF222" s="3"/>
      <c r="OG222" s="3"/>
      <c r="OH222" s="3"/>
      <c r="OI222" s="3"/>
      <c r="OJ222" s="3"/>
      <c r="OK222" s="3"/>
      <c r="OL222" s="3"/>
      <c r="OM222" s="3"/>
      <c r="ON222" s="3"/>
      <c r="OO222" s="3"/>
      <c r="OP222" s="3"/>
      <c r="OQ222" s="3"/>
      <c r="OR222" s="3"/>
      <c r="OS222" s="3"/>
      <c r="OT222" s="3"/>
      <c r="OU222" s="3"/>
      <c r="OV222" s="3"/>
      <c r="OW222" s="3"/>
      <c r="OX222" s="3"/>
      <c r="OY222" s="3"/>
      <c r="OZ222" s="3"/>
      <c r="PA222" s="3"/>
      <c r="PB222" s="3"/>
      <c r="PC222" s="3"/>
      <c r="PD222" s="3"/>
      <c r="PE222" s="3"/>
      <c r="PF222" s="3"/>
      <c r="PG222" s="3"/>
      <c r="PH222" s="3"/>
      <c r="PI222" s="3"/>
      <c r="PJ222" s="3"/>
      <c r="PK222" s="3"/>
      <c r="PL222" s="3"/>
      <c r="PM222" s="3"/>
      <c r="PN222" s="3"/>
      <c r="PO222" s="3"/>
      <c r="PP222" s="3"/>
      <c r="PQ222" s="3"/>
      <c r="PR222" s="3"/>
      <c r="PS222" s="3"/>
      <c r="PT222" s="3"/>
      <c r="PU222" s="3"/>
      <c r="PV222" s="3"/>
      <c r="PW222" s="3"/>
      <c r="PX222" s="3"/>
      <c r="PY222" s="3"/>
      <c r="PZ222" s="3"/>
      <c r="QA222" s="3"/>
      <c r="QB222" s="3"/>
      <c r="QC222" s="3"/>
      <c r="QD222" s="3"/>
      <c r="QE222" s="3"/>
      <c r="QF222" s="3"/>
      <c r="QG222" s="3"/>
      <c r="QH222" s="3"/>
      <c r="QI222" s="3"/>
      <c r="QJ222" s="3"/>
      <c r="QK222" s="3"/>
      <c r="QL222" s="3"/>
      <c r="QM222" s="3"/>
      <c r="QN222" s="3"/>
      <c r="QO222" s="3"/>
      <c r="QP222" s="3"/>
      <c r="QQ222" s="3"/>
      <c r="QR222" s="3"/>
      <c r="QS222" s="3"/>
      <c r="QT222" s="3"/>
      <c r="QU222" s="3"/>
      <c r="QV222" s="3"/>
      <c r="QW222" s="3"/>
      <c r="QX222" s="3"/>
      <c r="QY222" s="3"/>
      <c r="QZ222" s="3"/>
      <c r="RA222" s="3"/>
      <c r="RB222" s="3"/>
      <c r="RC222" s="3"/>
      <c r="RD222" s="3"/>
      <c r="RE222" s="3"/>
      <c r="RF222" s="3"/>
      <c r="RG222" s="3"/>
      <c r="RH222" s="3"/>
      <c r="RI222" s="3"/>
      <c r="RJ222" s="3"/>
      <c r="RK222" s="3"/>
      <c r="RL222" s="3"/>
      <c r="RM222" s="3"/>
      <c r="RN222" s="3"/>
      <c r="RO222" s="3"/>
      <c r="RP222" s="3"/>
      <c r="RQ222" s="3"/>
      <c r="RR222" s="3"/>
      <c r="RS222" s="3"/>
      <c r="RT222" s="3"/>
      <c r="RU222" s="3"/>
      <c r="RV222" s="3"/>
      <c r="RW222" s="3"/>
      <c r="RX222" s="3"/>
      <c r="RY222" s="3"/>
      <c r="RZ222" s="3"/>
      <c r="SA222" s="3"/>
      <c r="SB222" s="3"/>
      <c r="SC222" s="3"/>
      <c r="SD222" s="3"/>
      <c r="SE222" s="3"/>
      <c r="SF222" s="3"/>
      <c r="SG222" s="3"/>
      <c r="SH222" s="3"/>
      <c r="SI222" s="3"/>
      <c r="SJ222" s="3"/>
      <c r="SK222" s="3"/>
      <c r="SL222" s="3"/>
      <c r="SM222" s="3"/>
      <c r="SN222" s="3"/>
      <c r="SO222" s="3"/>
      <c r="SP222" s="3"/>
      <c r="SQ222" s="3"/>
      <c r="SR222" s="3"/>
      <c r="SS222" s="3"/>
      <c r="ST222" s="3"/>
      <c r="SU222" s="3"/>
      <c r="SV222" s="3"/>
      <c r="SW222" s="3"/>
      <c r="SX222" s="3"/>
      <c r="SY222" s="3"/>
      <c r="SZ222" s="3"/>
      <c r="TA222" s="3"/>
      <c r="TB222" s="3"/>
      <c r="TC222" s="3"/>
      <c r="TD222" s="3"/>
      <c r="TE222" s="3"/>
      <c r="TF222" s="3"/>
      <c r="TG222" s="3"/>
      <c r="TH222" s="3"/>
      <c r="TI222" s="3"/>
      <c r="TJ222" s="3"/>
      <c r="TK222" s="3"/>
      <c r="TL222" s="3"/>
      <c r="TM222" s="3"/>
      <c r="TN222" s="3"/>
      <c r="TO222" s="3"/>
      <c r="TP222" s="3"/>
      <c r="TQ222" s="3"/>
      <c r="TR222" s="3"/>
      <c r="TS222" s="3"/>
      <c r="TT222" s="3"/>
      <c r="TU222" s="3"/>
      <c r="TV222" s="3"/>
      <c r="TW222" s="3"/>
      <c r="TX222" s="3"/>
      <c r="TY222" s="3"/>
      <c r="TZ222" s="3"/>
      <c r="UA222" s="3"/>
      <c r="UB222" s="3"/>
      <c r="UC222" s="3"/>
      <c r="UD222" s="3"/>
      <c r="UE222" s="3"/>
      <c r="UF222" s="3"/>
      <c r="UG222" s="3"/>
      <c r="UH222" s="3"/>
      <c r="UI222" s="3"/>
      <c r="UJ222" s="3"/>
      <c r="UK222" s="3"/>
      <c r="UL222" s="3"/>
      <c r="UM222" s="3"/>
      <c r="UN222" s="3"/>
      <c r="UO222" s="3"/>
      <c r="UP222" s="3"/>
      <c r="UQ222" s="3"/>
      <c r="UR222" s="3"/>
      <c r="US222" s="3"/>
      <c r="UT222" s="3"/>
      <c r="UU222" s="3"/>
      <c r="UV222" s="3"/>
      <c r="UW222" s="3"/>
      <c r="UX222" s="3"/>
      <c r="UY222" s="3"/>
      <c r="UZ222" s="3"/>
      <c r="VA222" s="3"/>
      <c r="VB222" s="3"/>
      <c r="VC222" s="3"/>
      <c r="VD222" s="3"/>
      <c r="VE222" s="3"/>
      <c r="VF222" s="3"/>
      <c r="VG222" s="3"/>
      <c r="VH222" s="3"/>
      <c r="VI222" s="3"/>
      <c r="VJ222" s="3"/>
      <c r="VK222" s="3"/>
      <c r="VL222" s="3"/>
      <c r="VM222" s="3"/>
      <c r="VN222" s="3"/>
      <c r="VO222" s="3"/>
      <c r="VP222" s="3"/>
      <c r="VQ222" s="3"/>
      <c r="VR222" s="3"/>
      <c r="VS222" s="3"/>
      <c r="VT222" s="3"/>
      <c r="VU222" s="3"/>
      <c r="VV222" s="3"/>
      <c r="VW222" s="3"/>
      <c r="VX222" s="3"/>
      <c r="VY222" s="3"/>
      <c r="VZ222" s="3"/>
      <c r="WA222" s="3"/>
      <c r="WB222" s="3"/>
      <c r="WC222" s="3"/>
      <c r="WD222" s="3"/>
      <c r="WE222" s="3"/>
      <c r="WF222" s="3"/>
      <c r="WG222" s="3"/>
      <c r="WH222" s="3"/>
      <c r="WI222" s="3"/>
      <c r="WJ222" s="3"/>
      <c r="WK222" s="3"/>
      <c r="WL222" s="3"/>
      <c r="WM222" s="3"/>
      <c r="WN222" s="3"/>
      <c r="WO222" s="3"/>
      <c r="WP222" s="3"/>
      <c r="WQ222" s="3"/>
      <c r="WR222" s="3"/>
      <c r="WS222" s="3"/>
      <c r="WT222" s="3"/>
      <c r="WU222" s="3"/>
      <c r="WV222" s="3"/>
      <c r="WW222" s="3"/>
      <c r="WX222" s="3"/>
      <c r="WY222" s="3"/>
      <c r="WZ222" s="3"/>
      <c r="XA222" s="3"/>
      <c r="XB222" s="3"/>
      <c r="XC222" s="3"/>
      <c r="XD222" s="3"/>
      <c r="XE222" s="3"/>
      <c r="XF222" s="3"/>
      <c r="XG222" s="3"/>
      <c r="XH222" s="3"/>
      <c r="XI222" s="3"/>
      <c r="XJ222" s="3"/>
      <c r="XK222" s="3"/>
      <c r="XL222" s="3"/>
      <c r="XM222" s="3"/>
      <c r="XN222" s="3"/>
      <c r="XO222" s="3"/>
      <c r="XP222" s="3"/>
      <c r="XQ222" s="3"/>
      <c r="XR222" s="3"/>
      <c r="XS222" s="3"/>
      <c r="XT222" s="3"/>
      <c r="XU222" s="3"/>
      <c r="XV222" s="3"/>
      <c r="XW222" s="3"/>
      <c r="XX222" s="3"/>
      <c r="XY222" s="3"/>
      <c r="XZ222" s="3"/>
      <c r="YA222" s="3"/>
      <c r="YB222" s="3"/>
      <c r="YC222" s="3"/>
      <c r="YD222" s="3"/>
      <c r="YE222" s="3"/>
      <c r="YF222" s="3"/>
      <c r="YG222" s="3"/>
      <c r="YH222" s="3"/>
      <c r="YI222" s="3"/>
      <c r="YJ222" s="3"/>
      <c r="YK222" s="3"/>
      <c r="YL222" s="3"/>
      <c r="YM222" s="3"/>
      <c r="YN222" s="3"/>
      <c r="YO222" s="3"/>
      <c r="YP222" s="3"/>
      <c r="YQ222" s="3"/>
      <c r="YR222" s="3"/>
      <c r="YS222" s="3"/>
      <c r="YT222" s="3"/>
      <c r="YU222" s="3"/>
      <c r="YV222" s="3"/>
      <c r="YW222" s="3"/>
      <c r="YX222" s="3"/>
      <c r="YY222" s="3"/>
      <c r="YZ222" s="3"/>
      <c r="ZA222" s="3"/>
      <c r="ZB222" s="3"/>
      <c r="ZC222" s="3"/>
      <c r="ZD222" s="3"/>
      <c r="ZE222" s="3"/>
      <c r="ZF222" s="3"/>
      <c r="ZG222" s="3"/>
      <c r="ZH222" s="3"/>
      <c r="ZI222" s="3"/>
      <c r="ZJ222" s="3"/>
      <c r="ZK222" s="3"/>
      <c r="ZL222" s="3"/>
      <c r="ZM222" s="3"/>
      <c r="ZN222" s="3"/>
      <c r="ZO222" s="3"/>
      <c r="ZP222" s="3"/>
      <c r="ZQ222" s="3"/>
      <c r="ZR222" s="3"/>
      <c r="ZS222" s="3"/>
      <c r="ZT222" s="3"/>
      <c r="ZU222" s="3"/>
      <c r="ZV222" s="3"/>
      <c r="ZW222" s="3"/>
      <c r="ZX222" s="3"/>
      <c r="ZY222" s="3"/>
      <c r="ZZ222" s="3"/>
      <c r="AAA222" s="3"/>
      <c r="AAB222" s="3"/>
      <c r="AAC222" s="3"/>
      <c r="AAD222" s="3"/>
      <c r="AAE222" s="3"/>
      <c r="AAF222" s="3"/>
      <c r="AAG222" s="3"/>
      <c r="AAH222" s="3"/>
      <c r="AAI222" s="3"/>
      <c r="AAJ222" s="3"/>
      <c r="AAK222" s="3"/>
      <c r="AAL222" s="3"/>
      <c r="AAM222" s="3"/>
      <c r="AAN222" s="3"/>
      <c r="AAO222" s="3"/>
      <c r="AAP222" s="3"/>
      <c r="AAQ222" s="3"/>
      <c r="AAR222" s="3"/>
      <c r="AAS222" s="3"/>
      <c r="AAT222" s="3"/>
      <c r="AAU222" s="3"/>
      <c r="AAV222" s="3"/>
      <c r="AAW222" s="3"/>
      <c r="AAX222" s="3"/>
      <c r="AAY222" s="3"/>
      <c r="AAZ222" s="3"/>
      <c r="ABA222" s="3"/>
      <c r="ABB222" s="3"/>
      <c r="ABC222" s="3"/>
      <c r="ABD222" s="3"/>
      <c r="ABE222" s="3"/>
      <c r="ABF222" s="3"/>
      <c r="ABG222" s="3"/>
      <c r="ABH222" s="3"/>
      <c r="ABI222" s="3"/>
      <c r="ABJ222" s="3"/>
      <c r="ABK222" s="3"/>
      <c r="ABL222" s="3"/>
      <c r="ABM222" s="3"/>
      <c r="ABN222" s="3"/>
      <c r="ABO222" s="3"/>
      <c r="ABP222" s="3"/>
      <c r="ABQ222" s="3"/>
      <c r="ABR222" s="3"/>
      <c r="ABS222" s="3"/>
      <c r="ABT222" s="3"/>
      <c r="ABU222" s="3"/>
      <c r="ABV222" s="3"/>
      <c r="ABW222" s="3"/>
      <c r="ABX222" s="3"/>
      <c r="ABY222" s="3"/>
      <c r="ABZ222" s="3"/>
      <c r="ACA222" s="3"/>
      <c r="ACB222" s="3"/>
      <c r="ACC222" s="3"/>
      <c r="ACD222" s="3"/>
      <c r="ACE222" s="3"/>
      <c r="ACF222" s="3"/>
      <c r="ACG222" s="3"/>
      <c r="ACH222" s="3"/>
      <c r="ACI222" s="3"/>
      <c r="ACJ222" s="3"/>
      <c r="ACK222" s="3"/>
      <c r="ACL222" s="3"/>
      <c r="ACM222" s="3"/>
      <c r="ACN222" s="3"/>
      <c r="ACO222" s="3"/>
      <c r="ACP222" s="3"/>
      <c r="ACQ222" s="3"/>
      <c r="ACR222" s="3"/>
      <c r="ACS222" s="3"/>
      <c r="ACT222" s="3"/>
      <c r="ACU222" s="3"/>
      <c r="ACV222" s="3"/>
      <c r="ACW222" s="3"/>
      <c r="ACX222" s="3"/>
      <c r="ACY222" s="3"/>
      <c r="ACZ222" s="3"/>
      <c r="ADA222" s="3"/>
      <c r="ADB222" s="3"/>
      <c r="ADC222" s="3"/>
      <c r="ADD222" s="3"/>
      <c r="ADE222" s="3"/>
      <c r="ADF222" s="3"/>
      <c r="ADG222" s="3"/>
      <c r="ADH222" s="3"/>
      <c r="ADI222" s="3"/>
      <c r="ADJ222" s="3"/>
      <c r="ADK222" s="3"/>
      <c r="ADL222" s="3"/>
      <c r="ADM222" s="3"/>
      <c r="ADN222" s="3"/>
      <c r="ADO222" s="3"/>
      <c r="ADP222" s="3"/>
      <c r="ADQ222" s="3"/>
      <c r="ADR222" s="3"/>
      <c r="ADS222" s="3"/>
      <c r="ADT222" s="3"/>
      <c r="ADU222" s="3"/>
      <c r="ADV222" s="3"/>
    </row>
    <row r="223" spans="1:802" s="4" customFormat="1">
      <c r="A223" s="3"/>
      <c r="B223" s="38"/>
      <c r="C223" s="83"/>
      <c r="D223" s="184"/>
      <c r="E223" s="185"/>
      <c r="F223" s="83"/>
      <c r="G223" s="184"/>
      <c r="H223" s="185"/>
      <c r="I223" s="83"/>
      <c r="J223" s="59"/>
      <c r="K223" s="47"/>
      <c r="L223" s="83"/>
      <c r="M223" s="59"/>
      <c r="N223" s="47"/>
      <c r="O223" s="83"/>
      <c r="P223" s="59"/>
      <c r="Q223" s="47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  <c r="IX223" s="3"/>
      <c r="IY223" s="3"/>
      <c r="IZ223" s="3"/>
      <c r="JA223" s="3"/>
      <c r="JB223" s="3"/>
      <c r="JC223" s="3"/>
      <c r="JD223" s="3"/>
      <c r="JE223" s="3"/>
      <c r="JF223" s="3"/>
      <c r="JG223" s="3"/>
      <c r="JH223" s="3"/>
      <c r="JI223" s="3"/>
      <c r="JJ223" s="3"/>
      <c r="JK223" s="3"/>
      <c r="JL223" s="3"/>
      <c r="JM223" s="3"/>
      <c r="JN223" s="3"/>
      <c r="JO223" s="3"/>
      <c r="JP223" s="3"/>
      <c r="JQ223" s="3"/>
      <c r="JR223" s="3"/>
      <c r="JS223" s="3"/>
      <c r="JT223" s="3"/>
      <c r="JU223" s="3"/>
      <c r="JV223" s="3"/>
      <c r="JW223" s="3"/>
      <c r="JX223" s="3"/>
      <c r="JY223" s="3"/>
      <c r="JZ223" s="3"/>
      <c r="KA223" s="3"/>
      <c r="KB223" s="3"/>
      <c r="KC223" s="3"/>
      <c r="KD223" s="3"/>
      <c r="KE223" s="3"/>
      <c r="KF223" s="3"/>
      <c r="KG223" s="3"/>
      <c r="KH223" s="3"/>
      <c r="KI223" s="3"/>
      <c r="KJ223" s="3"/>
      <c r="KK223" s="3"/>
      <c r="KL223" s="3"/>
      <c r="KM223" s="3"/>
      <c r="KN223" s="3"/>
      <c r="KO223" s="3"/>
      <c r="KP223" s="3"/>
      <c r="KQ223" s="3"/>
      <c r="KR223" s="3"/>
      <c r="KS223" s="3"/>
      <c r="KT223" s="3"/>
      <c r="KU223" s="3"/>
      <c r="KV223" s="3"/>
      <c r="KW223" s="3"/>
      <c r="KX223" s="3"/>
      <c r="KY223" s="3"/>
      <c r="KZ223" s="3"/>
      <c r="LA223" s="3"/>
      <c r="LB223" s="3"/>
      <c r="LC223" s="3"/>
      <c r="LD223" s="3"/>
      <c r="LE223" s="3"/>
      <c r="LF223" s="3"/>
      <c r="LG223" s="3"/>
      <c r="LH223" s="3"/>
      <c r="LI223" s="3"/>
      <c r="LJ223" s="3"/>
      <c r="LK223" s="3"/>
      <c r="LL223" s="3"/>
      <c r="LM223" s="3"/>
      <c r="LN223" s="3"/>
      <c r="LO223" s="3"/>
      <c r="LP223" s="3"/>
      <c r="LQ223" s="3"/>
      <c r="LR223" s="3"/>
      <c r="LS223" s="3"/>
      <c r="LT223" s="3"/>
      <c r="LU223" s="3"/>
      <c r="LV223" s="3"/>
      <c r="LW223" s="3"/>
      <c r="LX223" s="3"/>
      <c r="LY223" s="3"/>
      <c r="LZ223" s="3"/>
      <c r="MA223" s="3"/>
      <c r="MB223" s="3"/>
      <c r="MC223" s="3"/>
      <c r="MD223" s="3"/>
      <c r="ME223" s="3"/>
      <c r="MF223" s="3"/>
      <c r="MG223" s="3"/>
      <c r="MH223" s="3"/>
      <c r="MI223" s="3"/>
      <c r="MJ223" s="3"/>
      <c r="MK223" s="3"/>
      <c r="ML223" s="3"/>
      <c r="MM223" s="3"/>
      <c r="MN223" s="3"/>
      <c r="MO223" s="3"/>
      <c r="MP223" s="3"/>
      <c r="MQ223" s="3"/>
      <c r="MR223" s="3"/>
      <c r="MS223" s="3"/>
      <c r="MT223" s="3"/>
      <c r="MU223" s="3"/>
      <c r="MV223" s="3"/>
      <c r="MW223" s="3"/>
      <c r="MX223" s="3"/>
      <c r="MY223" s="3"/>
      <c r="MZ223" s="3"/>
      <c r="NA223" s="3"/>
      <c r="NB223" s="3"/>
      <c r="NC223" s="3"/>
      <c r="ND223" s="3"/>
      <c r="NE223" s="3"/>
      <c r="NF223" s="3"/>
      <c r="NG223" s="3"/>
      <c r="NH223" s="3"/>
      <c r="NI223" s="3"/>
      <c r="NJ223" s="3"/>
      <c r="NK223" s="3"/>
      <c r="NL223" s="3"/>
      <c r="NM223" s="3"/>
      <c r="NN223" s="3"/>
      <c r="NO223" s="3"/>
      <c r="NP223" s="3"/>
      <c r="NQ223" s="3"/>
      <c r="NR223" s="3"/>
      <c r="NS223" s="3"/>
      <c r="NT223" s="3"/>
      <c r="NU223" s="3"/>
      <c r="NV223" s="3"/>
      <c r="NW223" s="3"/>
      <c r="NX223" s="3"/>
      <c r="NY223" s="3"/>
      <c r="NZ223" s="3"/>
      <c r="OA223" s="3"/>
      <c r="OB223" s="3"/>
      <c r="OC223" s="3"/>
      <c r="OD223" s="3"/>
      <c r="OE223" s="3"/>
      <c r="OF223" s="3"/>
      <c r="OG223" s="3"/>
      <c r="OH223" s="3"/>
      <c r="OI223" s="3"/>
      <c r="OJ223" s="3"/>
      <c r="OK223" s="3"/>
      <c r="OL223" s="3"/>
      <c r="OM223" s="3"/>
      <c r="ON223" s="3"/>
      <c r="OO223" s="3"/>
      <c r="OP223" s="3"/>
      <c r="OQ223" s="3"/>
      <c r="OR223" s="3"/>
      <c r="OS223" s="3"/>
      <c r="OT223" s="3"/>
      <c r="OU223" s="3"/>
      <c r="OV223" s="3"/>
      <c r="OW223" s="3"/>
      <c r="OX223" s="3"/>
      <c r="OY223" s="3"/>
      <c r="OZ223" s="3"/>
      <c r="PA223" s="3"/>
      <c r="PB223" s="3"/>
      <c r="PC223" s="3"/>
      <c r="PD223" s="3"/>
      <c r="PE223" s="3"/>
      <c r="PF223" s="3"/>
      <c r="PG223" s="3"/>
      <c r="PH223" s="3"/>
      <c r="PI223" s="3"/>
      <c r="PJ223" s="3"/>
      <c r="PK223" s="3"/>
      <c r="PL223" s="3"/>
      <c r="PM223" s="3"/>
      <c r="PN223" s="3"/>
      <c r="PO223" s="3"/>
      <c r="PP223" s="3"/>
      <c r="PQ223" s="3"/>
      <c r="PR223" s="3"/>
      <c r="PS223" s="3"/>
      <c r="PT223" s="3"/>
      <c r="PU223" s="3"/>
      <c r="PV223" s="3"/>
      <c r="PW223" s="3"/>
      <c r="PX223" s="3"/>
      <c r="PY223" s="3"/>
      <c r="PZ223" s="3"/>
      <c r="QA223" s="3"/>
      <c r="QB223" s="3"/>
      <c r="QC223" s="3"/>
      <c r="QD223" s="3"/>
      <c r="QE223" s="3"/>
      <c r="QF223" s="3"/>
      <c r="QG223" s="3"/>
      <c r="QH223" s="3"/>
      <c r="QI223" s="3"/>
      <c r="QJ223" s="3"/>
      <c r="QK223" s="3"/>
      <c r="QL223" s="3"/>
      <c r="QM223" s="3"/>
      <c r="QN223" s="3"/>
      <c r="QO223" s="3"/>
      <c r="QP223" s="3"/>
      <c r="QQ223" s="3"/>
      <c r="QR223" s="3"/>
      <c r="QS223" s="3"/>
      <c r="QT223" s="3"/>
      <c r="QU223" s="3"/>
      <c r="QV223" s="3"/>
      <c r="QW223" s="3"/>
      <c r="QX223" s="3"/>
      <c r="QY223" s="3"/>
      <c r="QZ223" s="3"/>
      <c r="RA223" s="3"/>
      <c r="RB223" s="3"/>
      <c r="RC223" s="3"/>
      <c r="RD223" s="3"/>
      <c r="RE223" s="3"/>
      <c r="RF223" s="3"/>
      <c r="RG223" s="3"/>
      <c r="RH223" s="3"/>
      <c r="RI223" s="3"/>
      <c r="RJ223" s="3"/>
      <c r="RK223" s="3"/>
      <c r="RL223" s="3"/>
      <c r="RM223" s="3"/>
      <c r="RN223" s="3"/>
      <c r="RO223" s="3"/>
      <c r="RP223" s="3"/>
      <c r="RQ223" s="3"/>
      <c r="RR223" s="3"/>
      <c r="RS223" s="3"/>
      <c r="RT223" s="3"/>
      <c r="RU223" s="3"/>
      <c r="RV223" s="3"/>
      <c r="RW223" s="3"/>
      <c r="RX223" s="3"/>
      <c r="RY223" s="3"/>
      <c r="RZ223" s="3"/>
      <c r="SA223" s="3"/>
      <c r="SB223" s="3"/>
      <c r="SC223" s="3"/>
      <c r="SD223" s="3"/>
      <c r="SE223" s="3"/>
      <c r="SF223" s="3"/>
      <c r="SG223" s="3"/>
      <c r="SH223" s="3"/>
      <c r="SI223" s="3"/>
      <c r="SJ223" s="3"/>
      <c r="SK223" s="3"/>
      <c r="SL223" s="3"/>
      <c r="SM223" s="3"/>
      <c r="SN223" s="3"/>
      <c r="SO223" s="3"/>
      <c r="SP223" s="3"/>
      <c r="SQ223" s="3"/>
      <c r="SR223" s="3"/>
      <c r="SS223" s="3"/>
      <c r="ST223" s="3"/>
      <c r="SU223" s="3"/>
      <c r="SV223" s="3"/>
      <c r="SW223" s="3"/>
      <c r="SX223" s="3"/>
      <c r="SY223" s="3"/>
      <c r="SZ223" s="3"/>
      <c r="TA223" s="3"/>
      <c r="TB223" s="3"/>
      <c r="TC223" s="3"/>
      <c r="TD223" s="3"/>
      <c r="TE223" s="3"/>
      <c r="TF223" s="3"/>
      <c r="TG223" s="3"/>
      <c r="TH223" s="3"/>
      <c r="TI223" s="3"/>
      <c r="TJ223" s="3"/>
      <c r="TK223" s="3"/>
      <c r="TL223" s="3"/>
      <c r="TM223" s="3"/>
      <c r="TN223" s="3"/>
      <c r="TO223" s="3"/>
      <c r="TP223" s="3"/>
      <c r="TQ223" s="3"/>
      <c r="TR223" s="3"/>
      <c r="TS223" s="3"/>
      <c r="TT223" s="3"/>
      <c r="TU223" s="3"/>
      <c r="TV223" s="3"/>
      <c r="TW223" s="3"/>
      <c r="TX223" s="3"/>
      <c r="TY223" s="3"/>
      <c r="TZ223" s="3"/>
      <c r="UA223" s="3"/>
      <c r="UB223" s="3"/>
      <c r="UC223" s="3"/>
      <c r="UD223" s="3"/>
      <c r="UE223" s="3"/>
      <c r="UF223" s="3"/>
      <c r="UG223" s="3"/>
      <c r="UH223" s="3"/>
      <c r="UI223" s="3"/>
      <c r="UJ223" s="3"/>
      <c r="UK223" s="3"/>
      <c r="UL223" s="3"/>
      <c r="UM223" s="3"/>
      <c r="UN223" s="3"/>
      <c r="UO223" s="3"/>
      <c r="UP223" s="3"/>
      <c r="UQ223" s="3"/>
      <c r="UR223" s="3"/>
      <c r="US223" s="3"/>
      <c r="UT223" s="3"/>
      <c r="UU223" s="3"/>
      <c r="UV223" s="3"/>
      <c r="UW223" s="3"/>
      <c r="UX223" s="3"/>
      <c r="UY223" s="3"/>
      <c r="UZ223" s="3"/>
      <c r="VA223" s="3"/>
      <c r="VB223" s="3"/>
      <c r="VC223" s="3"/>
      <c r="VD223" s="3"/>
      <c r="VE223" s="3"/>
      <c r="VF223" s="3"/>
      <c r="VG223" s="3"/>
      <c r="VH223" s="3"/>
      <c r="VI223" s="3"/>
      <c r="VJ223" s="3"/>
      <c r="VK223" s="3"/>
      <c r="VL223" s="3"/>
      <c r="VM223" s="3"/>
      <c r="VN223" s="3"/>
      <c r="VO223" s="3"/>
      <c r="VP223" s="3"/>
      <c r="VQ223" s="3"/>
      <c r="VR223" s="3"/>
      <c r="VS223" s="3"/>
      <c r="VT223" s="3"/>
      <c r="VU223" s="3"/>
      <c r="VV223" s="3"/>
      <c r="VW223" s="3"/>
      <c r="VX223" s="3"/>
      <c r="VY223" s="3"/>
      <c r="VZ223" s="3"/>
      <c r="WA223" s="3"/>
      <c r="WB223" s="3"/>
      <c r="WC223" s="3"/>
      <c r="WD223" s="3"/>
      <c r="WE223" s="3"/>
      <c r="WF223" s="3"/>
      <c r="WG223" s="3"/>
      <c r="WH223" s="3"/>
      <c r="WI223" s="3"/>
      <c r="WJ223" s="3"/>
      <c r="WK223" s="3"/>
      <c r="WL223" s="3"/>
      <c r="WM223" s="3"/>
      <c r="WN223" s="3"/>
      <c r="WO223" s="3"/>
      <c r="WP223" s="3"/>
      <c r="WQ223" s="3"/>
      <c r="WR223" s="3"/>
      <c r="WS223" s="3"/>
      <c r="WT223" s="3"/>
      <c r="WU223" s="3"/>
      <c r="WV223" s="3"/>
      <c r="WW223" s="3"/>
      <c r="WX223" s="3"/>
      <c r="WY223" s="3"/>
      <c r="WZ223" s="3"/>
      <c r="XA223" s="3"/>
      <c r="XB223" s="3"/>
      <c r="XC223" s="3"/>
      <c r="XD223" s="3"/>
      <c r="XE223" s="3"/>
      <c r="XF223" s="3"/>
      <c r="XG223" s="3"/>
      <c r="XH223" s="3"/>
      <c r="XI223" s="3"/>
      <c r="XJ223" s="3"/>
      <c r="XK223" s="3"/>
      <c r="XL223" s="3"/>
      <c r="XM223" s="3"/>
      <c r="XN223" s="3"/>
      <c r="XO223" s="3"/>
      <c r="XP223" s="3"/>
      <c r="XQ223" s="3"/>
      <c r="XR223" s="3"/>
      <c r="XS223" s="3"/>
      <c r="XT223" s="3"/>
      <c r="XU223" s="3"/>
      <c r="XV223" s="3"/>
      <c r="XW223" s="3"/>
      <c r="XX223" s="3"/>
      <c r="XY223" s="3"/>
      <c r="XZ223" s="3"/>
      <c r="YA223" s="3"/>
      <c r="YB223" s="3"/>
      <c r="YC223" s="3"/>
      <c r="YD223" s="3"/>
      <c r="YE223" s="3"/>
      <c r="YF223" s="3"/>
      <c r="YG223" s="3"/>
      <c r="YH223" s="3"/>
      <c r="YI223" s="3"/>
      <c r="YJ223" s="3"/>
      <c r="YK223" s="3"/>
      <c r="YL223" s="3"/>
      <c r="YM223" s="3"/>
      <c r="YN223" s="3"/>
      <c r="YO223" s="3"/>
      <c r="YP223" s="3"/>
      <c r="YQ223" s="3"/>
      <c r="YR223" s="3"/>
      <c r="YS223" s="3"/>
      <c r="YT223" s="3"/>
      <c r="YU223" s="3"/>
      <c r="YV223" s="3"/>
      <c r="YW223" s="3"/>
      <c r="YX223" s="3"/>
      <c r="YY223" s="3"/>
      <c r="YZ223" s="3"/>
      <c r="ZA223" s="3"/>
      <c r="ZB223" s="3"/>
      <c r="ZC223" s="3"/>
      <c r="ZD223" s="3"/>
      <c r="ZE223" s="3"/>
      <c r="ZF223" s="3"/>
      <c r="ZG223" s="3"/>
      <c r="ZH223" s="3"/>
      <c r="ZI223" s="3"/>
      <c r="ZJ223" s="3"/>
      <c r="ZK223" s="3"/>
      <c r="ZL223" s="3"/>
      <c r="ZM223" s="3"/>
      <c r="ZN223" s="3"/>
      <c r="ZO223" s="3"/>
      <c r="ZP223" s="3"/>
      <c r="ZQ223" s="3"/>
      <c r="ZR223" s="3"/>
      <c r="ZS223" s="3"/>
      <c r="ZT223" s="3"/>
      <c r="ZU223" s="3"/>
      <c r="ZV223" s="3"/>
      <c r="ZW223" s="3"/>
      <c r="ZX223" s="3"/>
      <c r="ZY223" s="3"/>
      <c r="ZZ223" s="3"/>
      <c r="AAA223" s="3"/>
      <c r="AAB223" s="3"/>
      <c r="AAC223" s="3"/>
      <c r="AAD223" s="3"/>
      <c r="AAE223" s="3"/>
      <c r="AAF223" s="3"/>
      <c r="AAG223" s="3"/>
      <c r="AAH223" s="3"/>
      <c r="AAI223" s="3"/>
      <c r="AAJ223" s="3"/>
      <c r="AAK223" s="3"/>
      <c r="AAL223" s="3"/>
      <c r="AAM223" s="3"/>
      <c r="AAN223" s="3"/>
      <c r="AAO223" s="3"/>
      <c r="AAP223" s="3"/>
      <c r="AAQ223" s="3"/>
      <c r="AAR223" s="3"/>
      <c r="AAS223" s="3"/>
      <c r="AAT223" s="3"/>
      <c r="AAU223" s="3"/>
      <c r="AAV223" s="3"/>
      <c r="AAW223" s="3"/>
      <c r="AAX223" s="3"/>
      <c r="AAY223" s="3"/>
      <c r="AAZ223" s="3"/>
      <c r="ABA223" s="3"/>
      <c r="ABB223" s="3"/>
      <c r="ABC223" s="3"/>
      <c r="ABD223" s="3"/>
      <c r="ABE223" s="3"/>
      <c r="ABF223" s="3"/>
      <c r="ABG223" s="3"/>
      <c r="ABH223" s="3"/>
      <c r="ABI223" s="3"/>
      <c r="ABJ223" s="3"/>
      <c r="ABK223" s="3"/>
      <c r="ABL223" s="3"/>
      <c r="ABM223" s="3"/>
      <c r="ABN223" s="3"/>
      <c r="ABO223" s="3"/>
      <c r="ABP223" s="3"/>
      <c r="ABQ223" s="3"/>
      <c r="ABR223" s="3"/>
      <c r="ABS223" s="3"/>
      <c r="ABT223" s="3"/>
      <c r="ABU223" s="3"/>
      <c r="ABV223" s="3"/>
      <c r="ABW223" s="3"/>
      <c r="ABX223" s="3"/>
      <c r="ABY223" s="3"/>
      <c r="ABZ223" s="3"/>
      <c r="ACA223" s="3"/>
      <c r="ACB223" s="3"/>
      <c r="ACC223" s="3"/>
      <c r="ACD223" s="3"/>
      <c r="ACE223" s="3"/>
      <c r="ACF223" s="3"/>
      <c r="ACG223" s="3"/>
      <c r="ACH223" s="3"/>
      <c r="ACI223" s="3"/>
      <c r="ACJ223" s="3"/>
      <c r="ACK223" s="3"/>
      <c r="ACL223" s="3"/>
      <c r="ACM223" s="3"/>
      <c r="ACN223" s="3"/>
      <c r="ACO223" s="3"/>
      <c r="ACP223" s="3"/>
      <c r="ACQ223" s="3"/>
      <c r="ACR223" s="3"/>
      <c r="ACS223" s="3"/>
      <c r="ACT223" s="3"/>
      <c r="ACU223" s="3"/>
      <c r="ACV223" s="3"/>
      <c r="ACW223" s="3"/>
      <c r="ACX223" s="3"/>
      <c r="ACY223" s="3"/>
      <c r="ACZ223" s="3"/>
      <c r="ADA223" s="3"/>
      <c r="ADB223" s="3"/>
      <c r="ADC223" s="3"/>
      <c r="ADD223" s="3"/>
      <c r="ADE223" s="3"/>
      <c r="ADF223" s="3"/>
      <c r="ADG223" s="3"/>
      <c r="ADH223" s="3"/>
      <c r="ADI223" s="3"/>
      <c r="ADJ223" s="3"/>
      <c r="ADK223" s="3"/>
      <c r="ADL223" s="3"/>
      <c r="ADM223" s="3"/>
      <c r="ADN223" s="3"/>
      <c r="ADO223" s="3"/>
      <c r="ADP223" s="3"/>
      <c r="ADQ223" s="3"/>
      <c r="ADR223" s="3"/>
      <c r="ADS223" s="3"/>
      <c r="ADT223" s="3"/>
      <c r="ADU223" s="3"/>
      <c r="ADV223" s="3"/>
    </row>
    <row r="224" spans="1:802" s="4" customFormat="1">
      <c r="A224" s="3"/>
      <c r="B224" s="38" t="s">
        <v>76</v>
      </c>
      <c r="C224" s="186">
        <f>C220/207.3702</f>
        <v>5.0103631090677441</v>
      </c>
      <c r="D224" s="184"/>
      <c r="E224" s="185"/>
      <c r="F224" s="186">
        <f>F220/207.3702</f>
        <v>4.9717847598160194</v>
      </c>
      <c r="G224" s="184"/>
      <c r="H224" s="185"/>
      <c r="I224" s="186">
        <f>I220/207.5301</f>
        <v>5.011321249303113</v>
      </c>
      <c r="J224" s="59"/>
      <c r="K224" s="47"/>
      <c r="L224" s="186">
        <f>L220/207.7132</f>
        <v>5.0069037499783358</v>
      </c>
      <c r="M224" s="59"/>
      <c r="N224" s="47"/>
      <c r="O224" s="186">
        <f>O220/207.6255</f>
        <v>4.8211804426720226</v>
      </c>
      <c r="P224" s="59"/>
      <c r="Q224" s="47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  <c r="IW224" s="3"/>
      <c r="IX224" s="3"/>
      <c r="IY224" s="3"/>
      <c r="IZ224" s="3"/>
      <c r="JA224" s="3"/>
      <c r="JB224" s="3"/>
      <c r="JC224" s="3"/>
      <c r="JD224" s="3"/>
      <c r="JE224" s="3"/>
      <c r="JF224" s="3"/>
      <c r="JG224" s="3"/>
      <c r="JH224" s="3"/>
      <c r="JI224" s="3"/>
      <c r="JJ224" s="3"/>
      <c r="JK224" s="3"/>
      <c r="JL224" s="3"/>
      <c r="JM224" s="3"/>
      <c r="JN224" s="3"/>
      <c r="JO224" s="3"/>
      <c r="JP224" s="3"/>
      <c r="JQ224" s="3"/>
      <c r="JR224" s="3"/>
      <c r="JS224" s="3"/>
      <c r="JT224" s="3"/>
      <c r="JU224" s="3"/>
      <c r="JV224" s="3"/>
      <c r="JW224" s="3"/>
      <c r="JX224" s="3"/>
      <c r="JY224" s="3"/>
      <c r="JZ224" s="3"/>
      <c r="KA224" s="3"/>
      <c r="KB224" s="3"/>
      <c r="KC224" s="3"/>
      <c r="KD224" s="3"/>
      <c r="KE224" s="3"/>
      <c r="KF224" s="3"/>
      <c r="KG224" s="3"/>
      <c r="KH224" s="3"/>
      <c r="KI224" s="3"/>
      <c r="KJ224" s="3"/>
      <c r="KK224" s="3"/>
      <c r="KL224" s="3"/>
      <c r="KM224" s="3"/>
      <c r="KN224" s="3"/>
      <c r="KO224" s="3"/>
      <c r="KP224" s="3"/>
      <c r="KQ224" s="3"/>
      <c r="KR224" s="3"/>
      <c r="KS224" s="3"/>
      <c r="KT224" s="3"/>
      <c r="KU224" s="3"/>
      <c r="KV224" s="3"/>
      <c r="KW224" s="3"/>
      <c r="KX224" s="3"/>
      <c r="KY224" s="3"/>
      <c r="KZ224" s="3"/>
      <c r="LA224" s="3"/>
      <c r="LB224" s="3"/>
      <c r="LC224" s="3"/>
      <c r="LD224" s="3"/>
      <c r="LE224" s="3"/>
      <c r="LF224" s="3"/>
      <c r="LG224" s="3"/>
      <c r="LH224" s="3"/>
      <c r="LI224" s="3"/>
      <c r="LJ224" s="3"/>
      <c r="LK224" s="3"/>
      <c r="LL224" s="3"/>
      <c r="LM224" s="3"/>
      <c r="LN224" s="3"/>
      <c r="LO224" s="3"/>
      <c r="LP224" s="3"/>
      <c r="LQ224" s="3"/>
      <c r="LR224" s="3"/>
      <c r="LS224" s="3"/>
      <c r="LT224" s="3"/>
      <c r="LU224" s="3"/>
      <c r="LV224" s="3"/>
      <c r="LW224" s="3"/>
      <c r="LX224" s="3"/>
      <c r="LY224" s="3"/>
      <c r="LZ224" s="3"/>
      <c r="MA224" s="3"/>
      <c r="MB224" s="3"/>
      <c r="MC224" s="3"/>
      <c r="MD224" s="3"/>
      <c r="ME224" s="3"/>
      <c r="MF224" s="3"/>
      <c r="MG224" s="3"/>
      <c r="MH224" s="3"/>
      <c r="MI224" s="3"/>
      <c r="MJ224" s="3"/>
      <c r="MK224" s="3"/>
      <c r="ML224" s="3"/>
      <c r="MM224" s="3"/>
      <c r="MN224" s="3"/>
      <c r="MO224" s="3"/>
      <c r="MP224" s="3"/>
      <c r="MQ224" s="3"/>
      <c r="MR224" s="3"/>
      <c r="MS224" s="3"/>
      <c r="MT224" s="3"/>
      <c r="MU224" s="3"/>
      <c r="MV224" s="3"/>
      <c r="MW224" s="3"/>
      <c r="MX224" s="3"/>
      <c r="MY224" s="3"/>
      <c r="MZ224" s="3"/>
      <c r="NA224" s="3"/>
      <c r="NB224" s="3"/>
      <c r="NC224" s="3"/>
      <c r="ND224" s="3"/>
      <c r="NE224" s="3"/>
      <c r="NF224" s="3"/>
      <c r="NG224" s="3"/>
      <c r="NH224" s="3"/>
      <c r="NI224" s="3"/>
      <c r="NJ224" s="3"/>
      <c r="NK224" s="3"/>
      <c r="NL224" s="3"/>
      <c r="NM224" s="3"/>
      <c r="NN224" s="3"/>
      <c r="NO224" s="3"/>
      <c r="NP224" s="3"/>
      <c r="NQ224" s="3"/>
      <c r="NR224" s="3"/>
      <c r="NS224" s="3"/>
      <c r="NT224" s="3"/>
      <c r="NU224" s="3"/>
      <c r="NV224" s="3"/>
      <c r="NW224" s="3"/>
      <c r="NX224" s="3"/>
      <c r="NY224" s="3"/>
      <c r="NZ224" s="3"/>
      <c r="OA224" s="3"/>
      <c r="OB224" s="3"/>
      <c r="OC224" s="3"/>
      <c r="OD224" s="3"/>
      <c r="OE224" s="3"/>
      <c r="OF224" s="3"/>
      <c r="OG224" s="3"/>
      <c r="OH224" s="3"/>
      <c r="OI224" s="3"/>
      <c r="OJ224" s="3"/>
      <c r="OK224" s="3"/>
      <c r="OL224" s="3"/>
      <c r="OM224" s="3"/>
      <c r="ON224" s="3"/>
      <c r="OO224" s="3"/>
      <c r="OP224" s="3"/>
      <c r="OQ224" s="3"/>
      <c r="OR224" s="3"/>
      <c r="OS224" s="3"/>
      <c r="OT224" s="3"/>
      <c r="OU224" s="3"/>
      <c r="OV224" s="3"/>
      <c r="OW224" s="3"/>
      <c r="OX224" s="3"/>
      <c r="OY224" s="3"/>
      <c r="OZ224" s="3"/>
      <c r="PA224" s="3"/>
      <c r="PB224" s="3"/>
      <c r="PC224" s="3"/>
      <c r="PD224" s="3"/>
      <c r="PE224" s="3"/>
      <c r="PF224" s="3"/>
      <c r="PG224" s="3"/>
      <c r="PH224" s="3"/>
      <c r="PI224" s="3"/>
      <c r="PJ224" s="3"/>
      <c r="PK224" s="3"/>
      <c r="PL224" s="3"/>
      <c r="PM224" s="3"/>
      <c r="PN224" s="3"/>
      <c r="PO224" s="3"/>
      <c r="PP224" s="3"/>
      <c r="PQ224" s="3"/>
      <c r="PR224" s="3"/>
      <c r="PS224" s="3"/>
      <c r="PT224" s="3"/>
      <c r="PU224" s="3"/>
      <c r="PV224" s="3"/>
      <c r="PW224" s="3"/>
      <c r="PX224" s="3"/>
      <c r="PY224" s="3"/>
      <c r="PZ224" s="3"/>
      <c r="QA224" s="3"/>
      <c r="QB224" s="3"/>
      <c r="QC224" s="3"/>
      <c r="QD224" s="3"/>
      <c r="QE224" s="3"/>
      <c r="QF224" s="3"/>
      <c r="QG224" s="3"/>
      <c r="QH224" s="3"/>
      <c r="QI224" s="3"/>
      <c r="QJ224" s="3"/>
      <c r="QK224" s="3"/>
      <c r="QL224" s="3"/>
      <c r="QM224" s="3"/>
      <c r="QN224" s="3"/>
      <c r="QO224" s="3"/>
      <c r="QP224" s="3"/>
      <c r="QQ224" s="3"/>
      <c r="QR224" s="3"/>
      <c r="QS224" s="3"/>
      <c r="QT224" s="3"/>
      <c r="QU224" s="3"/>
      <c r="QV224" s="3"/>
      <c r="QW224" s="3"/>
      <c r="QX224" s="3"/>
      <c r="QY224" s="3"/>
      <c r="QZ224" s="3"/>
      <c r="RA224" s="3"/>
      <c r="RB224" s="3"/>
      <c r="RC224" s="3"/>
      <c r="RD224" s="3"/>
      <c r="RE224" s="3"/>
      <c r="RF224" s="3"/>
      <c r="RG224" s="3"/>
      <c r="RH224" s="3"/>
      <c r="RI224" s="3"/>
      <c r="RJ224" s="3"/>
      <c r="RK224" s="3"/>
      <c r="RL224" s="3"/>
      <c r="RM224" s="3"/>
      <c r="RN224" s="3"/>
      <c r="RO224" s="3"/>
      <c r="RP224" s="3"/>
      <c r="RQ224" s="3"/>
      <c r="RR224" s="3"/>
      <c r="RS224" s="3"/>
      <c r="RT224" s="3"/>
      <c r="RU224" s="3"/>
      <c r="RV224" s="3"/>
      <c r="RW224" s="3"/>
      <c r="RX224" s="3"/>
      <c r="RY224" s="3"/>
      <c r="RZ224" s="3"/>
      <c r="SA224" s="3"/>
      <c r="SB224" s="3"/>
      <c r="SC224" s="3"/>
      <c r="SD224" s="3"/>
      <c r="SE224" s="3"/>
      <c r="SF224" s="3"/>
      <c r="SG224" s="3"/>
      <c r="SH224" s="3"/>
      <c r="SI224" s="3"/>
      <c r="SJ224" s="3"/>
      <c r="SK224" s="3"/>
      <c r="SL224" s="3"/>
      <c r="SM224" s="3"/>
      <c r="SN224" s="3"/>
      <c r="SO224" s="3"/>
      <c r="SP224" s="3"/>
      <c r="SQ224" s="3"/>
      <c r="SR224" s="3"/>
      <c r="SS224" s="3"/>
      <c r="ST224" s="3"/>
      <c r="SU224" s="3"/>
      <c r="SV224" s="3"/>
      <c r="SW224" s="3"/>
      <c r="SX224" s="3"/>
      <c r="SY224" s="3"/>
      <c r="SZ224" s="3"/>
      <c r="TA224" s="3"/>
      <c r="TB224" s="3"/>
      <c r="TC224" s="3"/>
      <c r="TD224" s="3"/>
      <c r="TE224" s="3"/>
      <c r="TF224" s="3"/>
      <c r="TG224" s="3"/>
      <c r="TH224" s="3"/>
      <c r="TI224" s="3"/>
      <c r="TJ224" s="3"/>
      <c r="TK224" s="3"/>
      <c r="TL224" s="3"/>
      <c r="TM224" s="3"/>
      <c r="TN224" s="3"/>
      <c r="TO224" s="3"/>
      <c r="TP224" s="3"/>
      <c r="TQ224" s="3"/>
      <c r="TR224" s="3"/>
      <c r="TS224" s="3"/>
      <c r="TT224" s="3"/>
      <c r="TU224" s="3"/>
      <c r="TV224" s="3"/>
      <c r="TW224" s="3"/>
      <c r="TX224" s="3"/>
      <c r="TY224" s="3"/>
      <c r="TZ224" s="3"/>
      <c r="UA224" s="3"/>
      <c r="UB224" s="3"/>
      <c r="UC224" s="3"/>
      <c r="UD224" s="3"/>
      <c r="UE224" s="3"/>
      <c r="UF224" s="3"/>
      <c r="UG224" s="3"/>
      <c r="UH224" s="3"/>
      <c r="UI224" s="3"/>
      <c r="UJ224" s="3"/>
      <c r="UK224" s="3"/>
      <c r="UL224" s="3"/>
      <c r="UM224" s="3"/>
      <c r="UN224" s="3"/>
      <c r="UO224" s="3"/>
      <c r="UP224" s="3"/>
      <c r="UQ224" s="3"/>
      <c r="UR224" s="3"/>
      <c r="US224" s="3"/>
      <c r="UT224" s="3"/>
      <c r="UU224" s="3"/>
      <c r="UV224" s="3"/>
      <c r="UW224" s="3"/>
      <c r="UX224" s="3"/>
      <c r="UY224" s="3"/>
      <c r="UZ224" s="3"/>
      <c r="VA224" s="3"/>
      <c r="VB224" s="3"/>
      <c r="VC224" s="3"/>
      <c r="VD224" s="3"/>
      <c r="VE224" s="3"/>
      <c r="VF224" s="3"/>
      <c r="VG224" s="3"/>
      <c r="VH224" s="3"/>
      <c r="VI224" s="3"/>
      <c r="VJ224" s="3"/>
      <c r="VK224" s="3"/>
      <c r="VL224" s="3"/>
      <c r="VM224" s="3"/>
      <c r="VN224" s="3"/>
      <c r="VO224" s="3"/>
      <c r="VP224" s="3"/>
      <c r="VQ224" s="3"/>
      <c r="VR224" s="3"/>
      <c r="VS224" s="3"/>
      <c r="VT224" s="3"/>
      <c r="VU224" s="3"/>
      <c r="VV224" s="3"/>
      <c r="VW224" s="3"/>
      <c r="VX224" s="3"/>
      <c r="VY224" s="3"/>
      <c r="VZ224" s="3"/>
      <c r="WA224" s="3"/>
      <c r="WB224" s="3"/>
      <c r="WC224" s="3"/>
      <c r="WD224" s="3"/>
      <c r="WE224" s="3"/>
      <c r="WF224" s="3"/>
      <c r="WG224" s="3"/>
      <c r="WH224" s="3"/>
      <c r="WI224" s="3"/>
      <c r="WJ224" s="3"/>
      <c r="WK224" s="3"/>
      <c r="WL224" s="3"/>
      <c r="WM224" s="3"/>
      <c r="WN224" s="3"/>
      <c r="WO224" s="3"/>
      <c r="WP224" s="3"/>
      <c r="WQ224" s="3"/>
      <c r="WR224" s="3"/>
      <c r="WS224" s="3"/>
      <c r="WT224" s="3"/>
      <c r="WU224" s="3"/>
      <c r="WV224" s="3"/>
      <c r="WW224" s="3"/>
      <c r="WX224" s="3"/>
      <c r="WY224" s="3"/>
      <c r="WZ224" s="3"/>
      <c r="XA224" s="3"/>
      <c r="XB224" s="3"/>
      <c r="XC224" s="3"/>
      <c r="XD224" s="3"/>
      <c r="XE224" s="3"/>
      <c r="XF224" s="3"/>
      <c r="XG224" s="3"/>
      <c r="XH224" s="3"/>
      <c r="XI224" s="3"/>
      <c r="XJ224" s="3"/>
      <c r="XK224" s="3"/>
      <c r="XL224" s="3"/>
      <c r="XM224" s="3"/>
      <c r="XN224" s="3"/>
      <c r="XO224" s="3"/>
      <c r="XP224" s="3"/>
      <c r="XQ224" s="3"/>
      <c r="XR224" s="3"/>
      <c r="XS224" s="3"/>
      <c r="XT224" s="3"/>
      <c r="XU224" s="3"/>
      <c r="XV224" s="3"/>
      <c r="XW224" s="3"/>
      <c r="XX224" s="3"/>
      <c r="XY224" s="3"/>
      <c r="XZ224" s="3"/>
      <c r="YA224" s="3"/>
      <c r="YB224" s="3"/>
      <c r="YC224" s="3"/>
      <c r="YD224" s="3"/>
      <c r="YE224" s="3"/>
      <c r="YF224" s="3"/>
      <c r="YG224" s="3"/>
      <c r="YH224" s="3"/>
      <c r="YI224" s="3"/>
      <c r="YJ224" s="3"/>
      <c r="YK224" s="3"/>
      <c r="YL224" s="3"/>
      <c r="YM224" s="3"/>
      <c r="YN224" s="3"/>
      <c r="YO224" s="3"/>
      <c r="YP224" s="3"/>
      <c r="YQ224" s="3"/>
      <c r="YR224" s="3"/>
      <c r="YS224" s="3"/>
      <c r="YT224" s="3"/>
      <c r="YU224" s="3"/>
      <c r="YV224" s="3"/>
      <c r="YW224" s="3"/>
      <c r="YX224" s="3"/>
      <c r="YY224" s="3"/>
      <c r="YZ224" s="3"/>
      <c r="ZA224" s="3"/>
      <c r="ZB224" s="3"/>
      <c r="ZC224" s="3"/>
      <c r="ZD224" s="3"/>
      <c r="ZE224" s="3"/>
      <c r="ZF224" s="3"/>
      <c r="ZG224" s="3"/>
      <c r="ZH224" s="3"/>
      <c r="ZI224" s="3"/>
      <c r="ZJ224" s="3"/>
      <c r="ZK224" s="3"/>
      <c r="ZL224" s="3"/>
      <c r="ZM224" s="3"/>
      <c r="ZN224" s="3"/>
      <c r="ZO224" s="3"/>
      <c r="ZP224" s="3"/>
      <c r="ZQ224" s="3"/>
      <c r="ZR224" s="3"/>
      <c r="ZS224" s="3"/>
      <c r="ZT224" s="3"/>
      <c r="ZU224" s="3"/>
      <c r="ZV224" s="3"/>
      <c r="ZW224" s="3"/>
      <c r="ZX224" s="3"/>
      <c r="ZY224" s="3"/>
      <c r="ZZ224" s="3"/>
      <c r="AAA224" s="3"/>
      <c r="AAB224" s="3"/>
      <c r="AAC224" s="3"/>
      <c r="AAD224" s="3"/>
      <c r="AAE224" s="3"/>
      <c r="AAF224" s="3"/>
      <c r="AAG224" s="3"/>
      <c r="AAH224" s="3"/>
      <c r="AAI224" s="3"/>
      <c r="AAJ224" s="3"/>
      <c r="AAK224" s="3"/>
      <c r="AAL224" s="3"/>
      <c r="AAM224" s="3"/>
      <c r="AAN224" s="3"/>
      <c r="AAO224" s="3"/>
      <c r="AAP224" s="3"/>
      <c r="AAQ224" s="3"/>
      <c r="AAR224" s="3"/>
      <c r="AAS224" s="3"/>
      <c r="AAT224" s="3"/>
      <c r="AAU224" s="3"/>
      <c r="AAV224" s="3"/>
      <c r="AAW224" s="3"/>
      <c r="AAX224" s="3"/>
      <c r="AAY224" s="3"/>
      <c r="AAZ224" s="3"/>
      <c r="ABA224" s="3"/>
      <c r="ABB224" s="3"/>
      <c r="ABC224" s="3"/>
      <c r="ABD224" s="3"/>
      <c r="ABE224" s="3"/>
      <c r="ABF224" s="3"/>
      <c r="ABG224" s="3"/>
      <c r="ABH224" s="3"/>
      <c r="ABI224" s="3"/>
      <c r="ABJ224" s="3"/>
      <c r="ABK224" s="3"/>
      <c r="ABL224" s="3"/>
      <c r="ABM224" s="3"/>
      <c r="ABN224" s="3"/>
      <c r="ABO224" s="3"/>
      <c r="ABP224" s="3"/>
      <c r="ABQ224" s="3"/>
      <c r="ABR224" s="3"/>
      <c r="ABS224" s="3"/>
      <c r="ABT224" s="3"/>
      <c r="ABU224" s="3"/>
      <c r="ABV224" s="3"/>
      <c r="ABW224" s="3"/>
      <c r="ABX224" s="3"/>
      <c r="ABY224" s="3"/>
      <c r="ABZ224" s="3"/>
      <c r="ACA224" s="3"/>
      <c r="ACB224" s="3"/>
      <c r="ACC224" s="3"/>
      <c r="ACD224" s="3"/>
      <c r="ACE224" s="3"/>
      <c r="ACF224" s="3"/>
      <c r="ACG224" s="3"/>
      <c r="ACH224" s="3"/>
      <c r="ACI224" s="3"/>
      <c r="ACJ224" s="3"/>
      <c r="ACK224" s="3"/>
      <c r="ACL224" s="3"/>
      <c r="ACM224" s="3"/>
      <c r="ACN224" s="3"/>
      <c r="ACO224" s="3"/>
      <c r="ACP224" s="3"/>
      <c r="ACQ224" s="3"/>
      <c r="ACR224" s="3"/>
      <c r="ACS224" s="3"/>
      <c r="ACT224" s="3"/>
      <c r="ACU224" s="3"/>
      <c r="ACV224" s="3"/>
      <c r="ACW224" s="3"/>
      <c r="ACX224" s="3"/>
      <c r="ACY224" s="3"/>
      <c r="ACZ224" s="3"/>
      <c r="ADA224" s="3"/>
      <c r="ADB224" s="3"/>
      <c r="ADC224" s="3"/>
      <c r="ADD224" s="3"/>
      <c r="ADE224" s="3"/>
      <c r="ADF224" s="3"/>
      <c r="ADG224" s="3"/>
      <c r="ADH224" s="3"/>
      <c r="ADI224" s="3"/>
      <c r="ADJ224" s="3"/>
      <c r="ADK224" s="3"/>
      <c r="ADL224" s="3"/>
      <c r="ADM224" s="3"/>
      <c r="ADN224" s="3"/>
      <c r="ADO224" s="3"/>
      <c r="ADP224" s="3"/>
      <c r="ADQ224" s="3"/>
      <c r="ADR224" s="3"/>
      <c r="ADS224" s="3"/>
      <c r="ADT224" s="3"/>
      <c r="ADU224" s="3"/>
      <c r="ADV224" s="3"/>
    </row>
    <row r="225" spans="1:802 16383:16383" s="4" customFormat="1">
      <c r="A225" s="3"/>
      <c r="B225" s="38"/>
      <c r="C225" s="51"/>
      <c r="D225" s="59"/>
      <c r="E225" s="47"/>
      <c r="F225" s="51"/>
      <c r="G225" s="59"/>
      <c r="H225" s="47"/>
      <c r="I225" s="51"/>
      <c r="J225" s="59"/>
      <c r="K225" s="47"/>
      <c r="L225" s="51"/>
      <c r="M225" s="59"/>
      <c r="N225" s="47"/>
      <c r="O225" s="51"/>
      <c r="P225" s="59"/>
      <c r="Q225" s="47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  <c r="IW225" s="3"/>
      <c r="IX225" s="3"/>
      <c r="IY225" s="3"/>
      <c r="IZ225" s="3"/>
      <c r="JA225" s="3"/>
      <c r="JB225" s="3"/>
      <c r="JC225" s="3"/>
      <c r="JD225" s="3"/>
      <c r="JE225" s="3"/>
      <c r="JF225" s="3"/>
      <c r="JG225" s="3"/>
      <c r="JH225" s="3"/>
      <c r="JI225" s="3"/>
      <c r="JJ225" s="3"/>
      <c r="JK225" s="3"/>
      <c r="JL225" s="3"/>
      <c r="JM225" s="3"/>
      <c r="JN225" s="3"/>
      <c r="JO225" s="3"/>
      <c r="JP225" s="3"/>
      <c r="JQ225" s="3"/>
      <c r="JR225" s="3"/>
      <c r="JS225" s="3"/>
      <c r="JT225" s="3"/>
      <c r="JU225" s="3"/>
      <c r="JV225" s="3"/>
      <c r="JW225" s="3"/>
      <c r="JX225" s="3"/>
      <c r="JY225" s="3"/>
      <c r="JZ225" s="3"/>
      <c r="KA225" s="3"/>
      <c r="KB225" s="3"/>
      <c r="KC225" s="3"/>
      <c r="KD225" s="3"/>
      <c r="KE225" s="3"/>
      <c r="KF225" s="3"/>
      <c r="KG225" s="3"/>
      <c r="KH225" s="3"/>
      <c r="KI225" s="3"/>
      <c r="KJ225" s="3"/>
      <c r="KK225" s="3"/>
      <c r="KL225" s="3"/>
      <c r="KM225" s="3"/>
      <c r="KN225" s="3"/>
      <c r="KO225" s="3"/>
      <c r="KP225" s="3"/>
      <c r="KQ225" s="3"/>
      <c r="KR225" s="3"/>
      <c r="KS225" s="3"/>
      <c r="KT225" s="3"/>
      <c r="KU225" s="3"/>
      <c r="KV225" s="3"/>
      <c r="KW225" s="3"/>
      <c r="KX225" s="3"/>
      <c r="KY225" s="3"/>
      <c r="KZ225" s="3"/>
      <c r="LA225" s="3"/>
      <c r="LB225" s="3"/>
      <c r="LC225" s="3"/>
      <c r="LD225" s="3"/>
      <c r="LE225" s="3"/>
      <c r="LF225" s="3"/>
      <c r="LG225" s="3"/>
      <c r="LH225" s="3"/>
      <c r="LI225" s="3"/>
      <c r="LJ225" s="3"/>
      <c r="LK225" s="3"/>
      <c r="LL225" s="3"/>
      <c r="LM225" s="3"/>
      <c r="LN225" s="3"/>
      <c r="LO225" s="3"/>
      <c r="LP225" s="3"/>
      <c r="LQ225" s="3"/>
      <c r="LR225" s="3"/>
      <c r="LS225" s="3"/>
      <c r="LT225" s="3"/>
      <c r="LU225" s="3"/>
      <c r="LV225" s="3"/>
      <c r="LW225" s="3"/>
      <c r="LX225" s="3"/>
      <c r="LY225" s="3"/>
      <c r="LZ225" s="3"/>
      <c r="MA225" s="3"/>
      <c r="MB225" s="3"/>
      <c r="MC225" s="3"/>
      <c r="MD225" s="3"/>
      <c r="ME225" s="3"/>
      <c r="MF225" s="3"/>
      <c r="MG225" s="3"/>
      <c r="MH225" s="3"/>
      <c r="MI225" s="3"/>
      <c r="MJ225" s="3"/>
      <c r="MK225" s="3"/>
      <c r="ML225" s="3"/>
      <c r="MM225" s="3"/>
      <c r="MN225" s="3"/>
      <c r="MO225" s="3"/>
      <c r="MP225" s="3"/>
      <c r="MQ225" s="3"/>
      <c r="MR225" s="3"/>
      <c r="MS225" s="3"/>
      <c r="MT225" s="3"/>
      <c r="MU225" s="3"/>
      <c r="MV225" s="3"/>
      <c r="MW225" s="3"/>
      <c r="MX225" s="3"/>
      <c r="MY225" s="3"/>
      <c r="MZ225" s="3"/>
      <c r="NA225" s="3"/>
      <c r="NB225" s="3"/>
      <c r="NC225" s="3"/>
      <c r="ND225" s="3"/>
      <c r="NE225" s="3"/>
      <c r="NF225" s="3"/>
      <c r="NG225" s="3"/>
      <c r="NH225" s="3"/>
      <c r="NI225" s="3"/>
      <c r="NJ225" s="3"/>
      <c r="NK225" s="3"/>
      <c r="NL225" s="3"/>
      <c r="NM225" s="3"/>
      <c r="NN225" s="3"/>
      <c r="NO225" s="3"/>
      <c r="NP225" s="3"/>
      <c r="NQ225" s="3"/>
      <c r="NR225" s="3"/>
      <c r="NS225" s="3"/>
      <c r="NT225" s="3"/>
      <c r="NU225" s="3"/>
      <c r="NV225" s="3"/>
      <c r="NW225" s="3"/>
      <c r="NX225" s="3"/>
      <c r="NY225" s="3"/>
      <c r="NZ225" s="3"/>
      <c r="OA225" s="3"/>
      <c r="OB225" s="3"/>
      <c r="OC225" s="3"/>
      <c r="OD225" s="3"/>
      <c r="OE225" s="3"/>
      <c r="OF225" s="3"/>
      <c r="OG225" s="3"/>
      <c r="OH225" s="3"/>
      <c r="OI225" s="3"/>
      <c r="OJ225" s="3"/>
      <c r="OK225" s="3"/>
      <c r="OL225" s="3"/>
      <c r="OM225" s="3"/>
      <c r="ON225" s="3"/>
      <c r="OO225" s="3"/>
      <c r="OP225" s="3"/>
      <c r="OQ225" s="3"/>
      <c r="OR225" s="3"/>
      <c r="OS225" s="3"/>
      <c r="OT225" s="3"/>
      <c r="OU225" s="3"/>
      <c r="OV225" s="3"/>
      <c r="OW225" s="3"/>
      <c r="OX225" s="3"/>
      <c r="OY225" s="3"/>
      <c r="OZ225" s="3"/>
      <c r="PA225" s="3"/>
      <c r="PB225" s="3"/>
      <c r="PC225" s="3"/>
      <c r="PD225" s="3"/>
      <c r="PE225" s="3"/>
      <c r="PF225" s="3"/>
      <c r="PG225" s="3"/>
      <c r="PH225" s="3"/>
      <c r="PI225" s="3"/>
      <c r="PJ225" s="3"/>
      <c r="PK225" s="3"/>
      <c r="PL225" s="3"/>
      <c r="PM225" s="3"/>
      <c r="PN225" s="3"/>
      <c r="PO225" s="3"/>
      <c r="PP225" s="3"/>
      <c r="PQ225" s="3"/>
      <c r="PR225" s="3"/>
      <c r="PS225" s="3"/>
      <c r="PT225" s="3"/>
      <c r="PU225" s="3"/>
      <c r="PV225" s="3"/>
      <c r="PW225" s="3"/>
      <c r="PX225" s="3"/>
      <c r="PY225" s="3"/>
      <c r="PZ225" s="3"/>
      <c r="QA225" s="3"/>
      <c r="QB225" s="3"/>
      <c r="QC225" s="3"/>
      <c r="QD225" s="3"/>
      <c r="QE225" s="3"/>
      <c r="QF225" s="3"/>
      <c r="QG225" s="3"/>
      <c r="QH225" s="3"/>
      <c r="QI225" s="3"/>
      <c r="QJ225" s="3"/>
      <c r="QK225" s="3"/>
      <c r="QL225" s="3"/>
      <c r="QM225" s="3"/>
      <c r="QN225" s="3"/>
      <c r="QO225" s="3"/>
      <c r="QP225" s="3"/>
      <c r="QQ225" s="3"/>
      <c r="QR225" s="3"/>
      <c r="QS225" s="3"/>
      <c r="QT225" s="3"/>
      <c r="QU225" s="3"/>
      <c r="QV225" s="3"/>
      <c r="QW225" s="3"/>
      <c r="QX225" s="3"/>
      <c r="QY225" s="3"/>
      <c r="QZ225" s="3"/>
      <c r="RA225" s="3"/>
      <c r="RB225" s="3"/>
      <c r="RC225" s="3"/>
      <c r="RD225" s="3"/>
      <c r="RE225" s="3"/>
      <c r="RF225" s="3"/>
      <c r="RG225" s="3"/>
      <c r="RH225" s="3"/>
      <c r="RI225" s="3"/>
      <c r="RJ225" s="3"/>
      <c r="RK225" s="3"/>
      <c r="RL225" s="3"/>
      <c r="RM225" s="3"/>
      <c r="RN225" s="3"/>
      <c r="RO225" s="3"/>
      <c r="RP225" s="3"/>
      <c r="RQ225" s="3"/>
      <c r="RR225" s="3"/>
      <c r="RS225" s="3"/>
      <c r="RT225" s="3"/>
      <c r="RU225" s="3"/>
      <c r="RV225" s="3"/>
      <c r="RW225" s="3"/>
      <c r="RX225" s="3"/>
      <c r="RY225" s="3"/>
      <c r="RZ225" s="3"/>
      <c r="SA225" s="3"/>
      <c r="SB225" s="3"/>
      <c r="SC225" s="3"/>
      <c r="SD225" s="3"/>
      <c r="SE225" s="3"/>
      <c r="SF225" s="3"/>
      <c r="SG225" s="3"/>
      <c r="SH225" s="3"/>
      <c r="SI225" s="3"/>
      <c r="SJ225" s="3"/>
      <c r="SK225" s="3"/>
      <c r="SL225" s="3"/>
      <c r="SM225" s="3"/>
      <c r="SN225" s="3"/>
      <c r="SO225" s="3"/>
      <c r="SP225" s="3"/>
      <c r="SQ225" s="3"/>
      <c r="SR225" s="3"/>
      <c r="SS225" s="3"/>
      <c r="ST225" s="3"/>
      <c r="SU225" s="3"/>
      <c r="SV225" s="3"/>
      <c r="SW225" s="3"/>
      <c r="SX225" s="3"/>
      <c r="SY225" s="3"/>
      <c r="SZ225" s="3"/>
      <c r="TA225" s="3"/>
      <c r="TB225" s="3"/>
      <c r="TC225" s="3"/>
      <c r="TD225" s="3"/>
      <c r="TE225" s="3"/>
      <c r="TF225" s="3"/>
      <c r="TG225" s="3"/>
      <c r="TH225" s="3"/>
      <c r="TI225" s="3"/>
      <c r="TJ225" s="3"/>
      <c r="TK225" s="3"/>
      <c r="TL225" s="3"/>
      <c r="TM225" s="3"/>
      <c r="TN225" s="3"/>
      <c r="TO225" s="3"/>
      <c r="TP225" s="3"/>
      <c r="TQ225" s="3"/>
      <c r="TR225" s="3"/>
      <c r="TS225" s="3"/>
      <c r="TT225" s="3"/>
      <c r="TU225" s="3"/>
      <c r="TV225" s="3"/>
      <c r="TW225" s="3"/>
      <c r="TX225" s="3"/>
      <c r="TY225" s="3"/>
      <c r="TZ225" s="3"/>
      <c r="UA225" s="3"/>
      <c r="UB225" s="3"/>
      <c r="UC225" s="3"/>
      <c r="UD225" s="3"/>
      <c r="UE225" s="3"/>
      <c r="UF225" s="3"/>
      <c r="UG225" s="3"/>
      <c r="UH225" s="3"/>
      <c r="UI225" s="3"/>
      <c r="UJ225" s="3"/>
      <c r="UK225" s="3"/>
      <c r="UL225" s="3"/>
      <c r="UM225" s="3"/>
      <c r="UN225" s="3"/>
      <c r="UO225" s="3"/>
      <c r="UP225" s="3"/>
      <c r="UQ225" s="3"/>
      <c r="UR225" s="3"/>
      <c r="US225" s="3"/>
      <c r="UT225" s="3"/>
      <c r="UU225" s="3"/>
      <c r="UV225" s="3"/>
      <c r="UW225" s="3"/>
      <c r="UX225" s="3"/>
      <c r="UY225" s="3"/>
      <c r="UZ225" s="3"/>
      <c r="VA225" s="3"/>
      <c r="VB225" s="3"/>
      <c r="VC225" s="3"/>
      <c r="VD225" s="3"/>
      <c r="VE225" s="3"/>
      <c r="VF225" s="3"/>
      <c r="VG225" s="3"/>
      <c r="VH225" s="3"/>
      <c r="VI225" s="3"/>
      <c r="VJ225" s="3"/>
      <c r="VK225" s="3"/>
      <c r="VL225" s="3"/>
      <c r="VM225" s="3"/>
      <c r="VN225" s="3"/>
      <c r="VO225" s="3"/>
      <c r="VP225" s="3"/>
      <c r="VQ225" s="3"/>
      <c r="VR225" s="3"/>
      <c r="VS225" s="3"/>
      <c r="VT225" s="3"/>
      <c r="VU225" s="3"/>
      <c r="VV225" s="3"/>
      <c r="VW225" s="3"/>
      <c r="VX225" s="3"/>
      <c r="VY225" s="3"/>
      <c r="VZ225" s="3"/>
      <c r="WA225" s="3"/>
      <c r="WB225" s="3"/>
      <c r="WC225" s="3"/>
      <c r="WD225" s="3"/>
      <c r="WE225" s="3"/>
      <c r="WF225" s="3"/>
      <c r="WG225" s="3"/>
      <c r="WH225" s="3"/>
      <c r="WI225" s="3"/>
      <c r="WJ225" s="3"/>
      <c r="WK225" s="3"/>
      <c r="WL225" s="3"/>
      <c r="WM225" s="3"/>
      <c r="WN225" s="3"/>
      <c r="WO225" s="3"/>
      <c r="WP225" s="3"/>
      <c r="WQ225" s="3"/>
      <c r="WR225" s="3"/>
      <c r="WS225" s="3"/>
      <c r="WT225" s="3"/>
      <c r="WU225" s="3"/>
      <c r="WV225" s="3"/>
      <c r="WW225" s="3"/>
      <c r="WX225" s="3"/>
      <c r="WY225" s="3"/>
      <c r="WZ225" s="3"/>
      <c r="XA225" s="3"/>
      <c r="XB225" s="3"/>
      <c r="XC225" s="3"/>
      <c r="XD225" s="3"/>
      <c r="XE225" s="3"/>
      <c r="XF225" s="3"/>
      <c r="XG225" s="3"/>
      <c r="XH225" s="3"/>
      <c r="XI225" s="3"/>
      <c r="XJ225" s="3"/>
      <c r="XK225" s="3"/>
      <c r="XL225" s="3"/>
      <c r="XM225" s="3"/>
      <c r="XN225" s="3"/>
      <c r="XO225" s="3"/>
      <c r="XP225" s="3"/>
      <c r="XQ225" s="3"/>
      <c r="XR225" s="3"/>
      <c r="XS225" s="3"/>
      <c r="XT225" s="3"/>
      <c r="XU225" s="3"/>
      <c r="XV225" s="3"/>
      <c r="XW225" s="3"/>
      <c r="XX225" s="3"/>
      <c r="XY225" s="3"/>
      <c r="XZ225" s="3"/>
      <c r="YA225" s="3"/>
      <c r="YB225" s="3"/>
      <c r="YC225" s="3"/>
      <c r="YD225" s="3"/>
      <c r="YE225" s="3"/>
      <c r="YF225" s="3"/>
      <c r="YG225" s="3"/>
      <c r="YH225" s="3"/>
      <c r="YI225" s="3"/>
      <c r="YJ225" s="3"/>
      <c r="YK225" s="3"/>
      <c r="YL225" s="3"/>
      <c r="YM225" s="3"/>
      <c r="YN225" s="3"/>
      <c r="YO225" s="3"/>
      <c r="YP225" s="3"/>
      <c r="YQ225" s="3"/>
      <c r="YR225" s="3"/>
      <c r="YS225" s="3"/>
      <c r="YT225" s="3"/>
      <c r="YU225" s="3"/>
      <c r="YV225" s="3"/>
      <c r="YW225" s="3"/>
      <c r="YX225" s="3"/>
      <c r="YY225" s="3"/>
      <c r="YZ225" s="3"/>
      <c r="ZA225" s="3"/>
      <c r="ZB225" s="3"/>
      <c r="ZC225" s="3"/>
      <c r="ZD225" s="3"/>
      <c r="ZE225" s="3"/>
      <c r="ZF225" s="3"/>
      <c r="ZG225" s="3"/>
      <c r="ZH225" s="3"/>
      <c r="ZI225" s="3"/>
      <c r="ZJ225" s="3"/>
      <c r="ZK225" s="3"/>
      <c r="ZL225" s="3"/>
      <c r="ZM225" s="3"/>
      <c r="ZN225" s="3"/>
      <c r="ZO225" s="3"/>
      <c r="ZP225" s="3"/>
      <c r="ZQ225" s="3"/>
      <c r="ZR225" s="3"/>
      <c r="ZS225" s="3"/>
      <c r="ZT225" s="3"/>
      <c r="ZU225" s="3"/>
      <c r="ZV225" s="3"/>
      <c r="ZW225" s="3"/>
      <c r="ZX225" s="3"/>
      <c r="ZY225" s="3"/>
      <c r="ZZ225" s="3"/>
      <c r="AAA225" s="3"/>
      <c r="AAB225" s="3"/>
      <c r="AAC225" s="3"/>
      <c r="AAD225" s="3"/>
      <c r="AAE225" s="3"/>
      <c r="AAF225" s="3"/>
      <c r="AAG225" s="3"/>
      <c r="AAH225" s="3"/>
      <c r="AAI225" s="3"/>
      <c r="AAJ225" s="3"/>
      <c r="AAK225" s="3"/>
      <c r="AAL225" s="3"/>
      <c r="AAM225" s="3"/>
      <c r="AAN225" s="3"/>
      <c r="AAO225" s="3"/>
      <c r="AAP225" s="3"/>
      <c r="AAQ225" s="3"/>
      <c r="AAR225" s="3"/>
      <c r="AAS225" s="3"/>
      <c r="AAT225" s="3"/>
      <c r="AAU225" s="3"/>
      <c r="AAV225" s="3"/>
      <c r="AAW225" s="3"/>
      <c r="AAX225" s="3"/>
      <c r="AAY225" s="3"/>
      <c r="AAZ225" s="3"/>
      <c r="ABA225" s="3"/>
      <c r="ABB225" s="3"/>
      <c r="ABC225" s="3"/>
      <c r="ABD225" s="3"/>
      <c r="ABE225" s="3"/>
      <c r="ABF225" s="3"/>
      <c r="ABG225" s="3"/>
      <c r="ABH225" s="3"/>
      <c r="ABI225" s="3"/>
      <c r="ABJ225" s="3"/>
      <c r="ABK225" s="3"/>
      <c r="ABL225" s="3"/>
      <c r="ABM225" s="3"/>
      <c r="ABN225" s="3"/>
      <c r="ABO225" s="3"/>
      <c r="ABP225" s="3"/>
      <c r="ABQ225" s="3"/>
      <c r="ABR225" s="3"/>
      <c r="ABS225" s="3"/>
      <c r="ABT225" s="3"/>
      <c r="ABU225" s="3"/>
      <c r="ABV225" s="3"/>
      <c r="ABW225" s="3"/>
      <c r="ABX225" s="3"/>
      <c r="ABY225" s="3"/>
      <c r="ABZ225" s="3"/>
      <c r="ACA225" s="3"/>
      <c r="ACB225" s="3"/>
      <c r="ACC225" s="3"/>
      <c r="ACD225" s="3"/>
      <c r="ACE225" s="3"/>
      <c r="ACF225" s="3"/>
      <c r="ACG225" s="3"/>
      <c r="ACH225" s="3"/>
      <c r="ACI225" s="3"/>
      <c r="ACJ225" s="3"/>
      <c r="ACK225" s="3"/>
      <c r="ACL225" s="3"/>
      <c r="ACM225" s="3"/>
      <c r="ACN225" s="3"/>
      <c r="ACO225" s="3"/>
      <c r="ACP225" s="3"/>
      <c r="ACQ225" s="3"/>
      <c r="ACR225" s="3"/>
      <c r="ACS225" s="3"/>
      <c r="ACT225" s="3"/>
      <c r="ACU225" s="3"/>
      <c r="ACV225" s="3"/>
      <c r="ACW225" s="3"/>
      <c r="ACX225" s="3"/>
      <c r="ACY225" s="3"/>
      <c r="ACZ225" s="3"/>
      <c r="ADA225" s="3"/>
      <c r="ADB225" s="3"/>
      <c r="ADC225" s="3"/>
      <c r="ADD225" s="3"/>
      <c r="ADE225" s="3"/>
      <c r="ADF225" s="3"/>
      <c r="ADG225" s="3"/>
      <c r="ADH225" s="3"/>
      <c r="ADI225" s="3"/>
      <c r="ADJ225" s="3"/>
      <c r="ADK225" s="3"/>
      <c r="ADL225" s="3"/>
      <c r="ADM225" s="3"/>
      <c r="ADN225" s="3"/>
      <c r="ADO225" s="3"/>
      <c r="ADP225" s="3"/>
      <c r="ADQ225" s="3"/>
      <c r="ADR225" s="3"/>
      <c r="ADS225" s="3"/>
      <c r="ADT225" s="3"/>
      <c r="ADU225" s="3"/>
      <c r="ADV225" s="3"/>
    </row>
    <row r="226" spans="1:802 16383:16383" s="4" customFormat="1" ht="24.75" customHeight="1">
      <c r="A226" s="3"/>
      <c r="B226" s="37" t="s">
        <v>43</v>
      </c>
      <c r="C226" s="14">
        <v>34974</v>
      </c>
      <c r="D226" s="59"/>
      <c r="E226" s="47"/>
      <c r="F226" s="14">
        <v>32046</v>
      </c>
      <c r="G226" s="59"/>
      <c r="H226" s="47"/>
      <c r="I226" s="14">
        <v>32067</v>
      </c>
      <c r="J226" s="59"/>
      <c r="K226" s="47"/>
      <c r="L226" s="14">
        <v>32660</v>
      </c>
      <c r="M226" s="59"/>
      <c r="N226" s="47"/>
      <c r="O226" s="14">
        <v>33746</v>
      </c>
      <c r="P226" s="59"/>
      <c r="Q226" s="47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  <c r="IX226" s="3"/>
      <c r="IY226" s="3"/>
      <c r="IZ226" s="3"/>
      <c r="JA226" s="3"/>
      <c r="JB226" s="3"/>
      <c r="JC226" s="3"/>
      <c r="JD226" s="3"/>
      <c r="JE226" s="3"/>
      <c r="JF226" s="3"/>
      <c r="JG226" s="3"/>
      <c r="JH226" s="3"/>
      <c r="JI226" s="3"/>
      <c r="JJ226" s="3"/>
      <c r="JK226" s="3"/>
      <c r="JL226" s="3"/>
      <c r="JM226" s="3"/>
      <c r="JN226" s="3"/>
      <c r="JO226" s="3"/>
      <c r="JP226" s="3"/>
      <c r="JQ226" s="3"/>
      <c r="JR226" s="3"/>
      <c r="JS226" s="3"/>
      <c r="JT226" s="3"/>
      <c r="JU226" s="3"/>
      <c r="JV226" s="3"/>
      <c r="JW226" s="3"/>
      <c r="JX226" s="3"/>
      <c r="JY226" s="3"/>
      <c r="JZ226" s="3"/>
      <c r="KA226" s="3"/>
      <c r="KB226" s="3"/>
      <c r="KC226" s="3"/>
      <c r="KD226" s="3"/>
      <c r="KE226" s="3"/>
      <c r="KF226" s="3"/>
      <c r="KG226" s="3"/>
      <c r="KH226" s="3"/>
      <c r="KI226" s="3"/>
      <c r="KJ226" s="3"/>
      <c r="KK226" s="3"/>
      <c r="KL226" s="3"/>
      <c r="KM226" s="3"/>
      <c r="KN226" s="3"/>
      <c r="KO226" s="3"/>
      <c r="KP226" s="3"/>
      <c r="KQ226" s="3"/>
      <c r="KR226" s="3"/>
      <c r="KS226" s="3"/>
      <c r="KT226" s="3"/>
      <c r="KU226" s="3"/>
      <c r="KV226" s="3"/>
      <c r="KW226" s="3"/>
      <c r="KX226" s="3"/>
      <c r="KY226" s="3"/>
      <c r="KZ226" s="3"/>
      <c r="LA226" s="3"/>
      <c r="LB226" s="3"/>
      <c r="LC226" s="3"/>
      <c r="LD226" s="3"/>
      <c r="LE226" s="3"/>
      <c r="LF226" s="3"/>
      <c r="LG226" s="3"/>
      <c r="LH226" s="3"/>
      <c r="LI226" s="3"/>
      <c r="LJ226" s="3"/>
      <c r="LK226" s="3"/>
      <c r="LL226" s="3"/>
      <c r="LM226" s="3"/>
      <c r="LN226" s="3"/>
      <c r="LO226" s="3"/>
      <c r="LP226" s="3"/>
      <c r="LQ226" s="3"/>
      <c r="LR226" s="3"/>
      <c r="LS226" s="3"/>
      <c r="LT226" s="3"/>
      <c r="LU226" s="3"/>
      <c r="LV226" s="3"/>
      <c r="LW226" s="3"/>
      <c r="LX226" s="3"/>
      <c r="LY226" s="3"/>
      <c r="LZ226" s="3"/>
      <c r="MA226" s="3"/>
      <c r="MB226" s="3"/>
      <c r="MC226" s="3"/>
      <c r="MD226" s="3"/>
      <c r="ME226" s="3"/>
      <c r="MF226" s="3"/>
      <c r="MG226" s="3"/>
      <c r="MH226" s="3"/>
      <c r="MI226" s="3"/>
      <c r="MJ226" s="3"/>
      <c r="MK226" s="3"/>
      <c r="ML226" s="3"/>
      <c r="MM226" s="3"/>
      <c r="MN226" s="3"/>
      <c r="MO226" s="3"/>
      <c r="MP226" s="3"/>
      <c r="MQ226" s="3"/>
      <c r="MR226" s="3"/>
      <c r="MS226" s="3"/>
      <c r="MT226" s="3"/>
      <c r="MU226" s="3"/>
      <c r="MV226" s="3"/>
      <c r="MW226" s="3"/>
      <c r="MX226" s="3"/>
      <c r="MY226" s="3"/>
      <c r="MZ226" s="3"/>
      <c r="NA226" s="3"/>
      <c r="NB226" s="3"/>
      <c r="NC226" s="3"/>
      <c r="ND226" s="3"/>
      <c r="NE226" s="3"/>
      <c r="NF226" s="3"/>
      <c r="NG226" s="3"/>
      <c r="NH226" s="3"/>
      <c r="NI226" s="3"/>
      <c r="NJ226" s="3"/>
      <c r="NK226" s="3"/>
      <c r="NL226" s="3"/>
      <c r="NM226" s="3"/>
      <c r="NN226" s="3"/>
      <c r="NO226" s="3"/>
      <c r="NP226" s="3"/>
      <c r="NQ226" s="3"/>
      <c r="NR226" s="3"/>
      <c r="NS226" s="3"/>
      <c r="NT226" s="3"/>
      <c r="NU226" s="3"/>
      <c r="NV226" s="3"/>
      <c r="NW226" s="3"/>
      <c r="NX226" s="3"/>
      <c r="NY226" s="3"/>
      <c r="NZ226" s="3"/>
      <c r="OA226" s="3"/>
      <c r="OB226" s="3"/>
      <c r="OC226" s="3"/>
      <c r="OD226" s="3"/>
      <c r="OE226" s="3"/>
      <c r="OF226" s="3"/>
      <c r="OG226" s="3"/>
      <c r="OH226" s="3"/>
      <c r="OI226" s="3"/>
      <c r="OJ226" s="3"/>
      <c r="OK226" s="3"/>
      <c r="OL226" s="3"/>
      <c r="OM226" s="3"/>
      <c r="ON226" s="3"/>
      <c r="OO226" s="3"/>
      <c r="OP226" s="3"/>
      <c r="OQ226" s="3"/>
      <c r="OR226" s="3"/>
      <c r="OS226" s="3"/>
      <c r="OT226" s="3"/>
      <c r="OU226" s="3"/>
      <c r="OV226" s="3"/>
      <c r="OW226" s="3"/>
      <c r="OX226" s="3"/>
      <c r="OY226" s="3"/>
      <c r="OZ226" s="3"/>
      <c r="PA226" s="3"/>
      <c r="PB226" s="3"/>
      <c r="PC226" s="3"/>
      <c r="PD226" s="3"/>
      <c r="PE226" s="3"/>
      <c r="PF226" s="3"/>
      <c r="PG226" s="3"/>
      <c r="PH226" s="3"/>
      <c r="PI226" s="3"/>
      <c r="PJ226" s="3"/>
      <c r="PK226" s="3"/>
      <c r="PL226" s="3"/>
      <c r="PM226" s="3"/>
      <c r="PN226" s="3"/>
      <c r="PO226" s="3"/>
      <c r="PP226" s="3"/>
      <c r="PQ226" s="3"/>
      <c r="PR226" s="3"/>
      <c r="PS226" s="3"/>
      <c r="PT226" s="3"/>
      <c r="PU226" s="3"/>
      <c r="PV226" s="3"/>
      <c r="PW226" s="3"/>
      <c r="PX226" s="3"/>
      <c r="PY226" s="3"/>
      <c r="PZ226" s="3"/>
      <c r="QA226" s="3"/>
      <c r="QB226" s="3"/>
      <c r="QC226" s="3"/>
      <c r="QD226" s="3"/>
      <c r="QE226" s="3"/>
      <c r="QF226" s="3"/>
      <c r="QG226" s="3"/>
      <c r="QH226" s="3"/>
      <c r="QI226" s="3"/>
      <c r="QJ226" s="3"/>
      <c r="QK226" s="3"/>
      <c r="QL226" s="3"/>
      <c r="QM226" s="3"/>
      <c r="QN226" s="3"/>
      <c r="QO226" s="3"/>
      <c r="QP226" s="3"/>
      <c r="QQ226" s="3"/>
      <c r="QR226" s="3"/>
      <c r="QS226" s="3"/>
      <c r="QT226" s="3"/>
      <c r="QU226" s="3"/>
      <c r="QV226" s="3"/>
      <c r="QW226" s="3"/>
      <c r="QX226" s="3"/>
      <c r="QY226" s="3"/>
      <c r="QZ226" s="3"/>
      <c r="RA226" s="3"/>
      <c r="RB226" s="3"/>
      <c r="RC226" s="3"/>
      <c r="RD226" s="3"/>
      <c r="RE226" s="3"/>
      <c r="RF226" s="3"/>
      <c r="RG226" s="3"/>
      <c r="RH226" s="3"/>
      <c r="RI226" s="3"/>
      <c r="RJ226" s="3"/>
      <c r="RK226" s="3"/>
      <c r="RL226" s="3"/>
      <c r="RM226" s="3"/>
      <c r="RN226" s="3"/>
      <c r="RO226" s="3"/>
      <c r="RP226" s="3"/>
      <c r="RQ226" s="3"/>
      <c r="RR226" s="3"/>
      <c r="RS226" s="3"/>
      <c r="RT226" s="3"/>
      <c r="RU226" s="3"/>
      <c r="RV226" s="3"/>
      <c r="RW226" s="3"/>
      <c r="RX226" s="3"/>
      <c r="RY226" s="3"/>
      <c r="RZ226" s="3"/>
      <c r="SA226" s="3"/>
      <c r="SB226" s="3"/>
      <c r="SC226" s="3"/>
      <c r="SD226" s="3"/>
      <c r="SE226" s="3"/>
      <c r="SF226" s="3"/>
      <c r="SG226" s="3"/>
      <c r="SH226" s="3"/>
      <c r="SI226" s="3"/>
      <c r="SJ226" s="3"/>
      <c r="SK226" s="3"/>
      <c r="SL226" s="3"/>
      <c r="SM226" s="3"/>
      <c r="SN226" s="3"/>
      <c r="SO226" s="3"/>
      <c r="SP226" s="3"/>
      <c r="SQ226" s="3"/>
      <c r="SR226" s="3"/>
      <c r="SS226" s="3"/>
      <c r="ST226" s="3"/>
      <c r="SU226" s="3"/>
      <c r="SV226" s="3"/>
      <c r="SW226" s="3"/>
      <c r="SX226" s="3"/>
      <c r="SY226" s="3"/>
      <c r="SZ226" s="3"/>
      <c r="TA226" s="3"/>
      <c r="TB226" s="3"/>
      <c r="TC226" s="3"/>
      <c r="TD226" s="3"/>
      <c r="TE226" s="3"/>
      <c r="TF226" s="3"/>
      <c r="TG226" s="3"/>
      <c r="TH226" s="3"/>
      <c r="TI226" s="3"/>
      <c r="TJ226" s="3"/>
      <c r="TK226" s="3"/>
      <c r="TL226" s="3"/>
      <c r="TM226" s="3"/>
      <c r="TN226" s="3"/>
      <c r="TO226" s="3"/>
      <c r="TP226" s="3"/>
      <c r="TQ226" s="3"/>
      <c r="TR226" s="3"/>
      <c r="TS226" s="3"/>
      <c r="TT226" s="3"/>
      <c r="TU226" s="3"/>
      <c r="TV226" s="3"/>
      <c r="TW226" s="3"/>
      <c r="TX226" s="3"/>
      <c r="TY226" s="3"/>
      <c r="TZ226" s="3"/>
      <c r="UA226" s="3"/>
      <c r="UB226" s="3"/>
      <c r="UC226" s="3"/>
      <c r="UD226" s="3"/>
      <c r="UE226" s="3"/>
      <c r="UF226" s="3"/>
      <c r="UG226" s="3"/>
      <c r="UH226" s="3"/>
      <c r="UI226" s="3"/>
      <c r="UJ226" s="3"/>
      <c r="UK226" s="3"/>
      <c r="UL226" s="3"/>
      <c r="UM226" s="3"/>
      <c r="UN226" s="3"/>
      <c r="UO226" s="3"/>
      <c r="UP226" s="3"/>
      <c r="UQ226" s="3"/>
      <c r="UR226" s="3"/>
      <c r="US226" s="3"/>
      <c r="UT226" s="3"/>
      <c r="UU226" s="3"/>
      <c r="UV226" s="3"/>
      <c r="UW226" s="3"/>
      <c r="UX226" s="3"/>
      <c r="UY226" s="3"/>
      <c r="UZ226" s="3"/>
      <c r="VA226" s="3"/>
      <c r="VB226" s="3"/>
      <c r="VC226" s="3"/>
      <c r="VD226" s="3"/>
      <c r="VE226" s="3"/>
      <c r="VF226" s="3"/>
      <c r="VG226" s="3"/>
      <c r="VH226" s="3"/>
      <c r="VI226" s="3"/>
      <c r="VJ226" s="3"/>
      <c r="VK226" s="3"/>
      <c r="VL226" s="3"/>
      <c r="VM226" s="3"/>
      <c r="VN226" s="3"/>
      <c r="VO226" s="3"/>
      <c r="VP226" s="3"/>
      <c r="VQ226" s="3"/>
      <c r="VR226" s="3"/>
      <c r="VS226" s="3"/>
      <c r="VT226" s="3"/>
      <c r="VU226" s="3"/>
      <c r="VV226" s="3"/>
      <c r="VW226" s="3"/>
      <c r="VX226" s="3"/>
      <c r="VY226" s="3"/>
      <c r="VZ226" s="3"/>
      <c r="WA226" s="3"/>
      <c r="WB226" s="3"/>
      <c r="WC226" s="3"/>
      <c r="WD226" s="3"/>
      <c r="WE226" s="3"/>
      <c r="WF226" s="3"/>
      <c r="WG226" s="3"/>
      <c r="WH226" s="3"/>
      <c r="WI226" s="3"/>
      <c r="WJ226" s="3"/>
      <c r="WK226" s="3"/>
      <c r="WL226" s="3"/>
      <c r="WM226" s="3"/>
      <c r="WN226" s="3"/>
      <c r="WO226" s="3"/>
      <c r="WP226" s="3"/>
      <c r="WQ226" s="3"/>
      <c r="WR226" s="3"/>
      <c r="WS226" s="3"/>
      <c r="WT226" s="3"/>
      <c r="WU226" s="3"/>
      <c r="WV226" s="3"/>
      <c r="WW226" s="3"/>
      <c r="WX226" s="3"/>
      <c r="WY226" s="3"/>
      <c r="WZ226" s="3"/>
      <c r="XA226" s="3"/>
      <c r="XB226" s="3"/>
      <c r="XC226" s="3"/>
      <c r="XD226" s="3"/>
      <c r="XE226" s="3"/>
      <c r="XF226" s="3"/>
      <c r="XG226" s="3"/>
      <c r="XH226" s="3"/>
      <c r="XI226" s="3"/>
      <c r="XJ226" s="3"/>
      <c r="XK226" s="3"/>
      <c r="XL226" s="3"/>
      <c r="XM226" s="3"/>
      <c r="XN226" s="3"/>
      <c r="XO226" s="3"/>
      <c r="XP226" s="3"/>
      <c r="XQ226" s="3"/>
      <c r="XR226" s="3"/>
      <c r="XS226" s="3"/>
      <c r="XT226" s="3"/>
      <c r="XU226" s="3"/>
      <c r="XV226" s="3"/>
      <c r="XW226" s="3"/>
      <c r="XX226" s="3"/>
      <c r="XY226" s="3"/>
      <c r="XZ226" s="3"/>
      <c r="YA226" s="3"/>
      <c r="YB226" s="3"/>
      <c r="YC226" s="3"/>
      <c r="YD226" s="3"/>
      <c r="YE226" s="3"/>
      <c r="YF226" s="3"/>
      <c r="YG226" s="3"/>
      <c r="YH226" s="3"/>
      <c r="YI226" s="3"/>
      <c r="YJ226" s="3"/>
      <c r="YK226" s="3"/>
      <c r="YL226" s="3"/>
      <c r="YM226" s="3"/>
      <c r="YN226" s="3"/>
      <c r="YO226" s="3"/>
      <c r="YP226" s="3"/>
      <c r="YQ226" s="3"/>
      <c r="YR226" s="3"/>
      <c r="YS226" s="3"/>
      <c r="YT226" s="3"/>
      <c r="YU226" s="3"/>
      <c r="YV226" s="3"/>
      <c r="YW226" s="3"/>
      <c r="YX226" s="3"/>
      <c r="YY226" s="3"/>
      <c r="YZ226" s="3"/>
      <c r="ZA226" s="3"/>
      <c r="ZB226" s="3"/>
      <c r="ZC226" s="3"/>
      <c r="ZD226" s="3"/>
      <c r="ZE226" s="3"/>
      <c r="ZF226" s="3"/>
      <c r="ZG226" s="3"/>
      <c r="ZH226" s="3"/>
      <c r="ZI226" s="3"/>
      <c r="ZJ226" s="3"/>
      <c r="ZK226" s="3"/>
      <c r="ZL226" s="3"/>
      <c r="ZM226" s="3"/>
      <c r="ZN226" s="3"/>
      <c r="ZO226" s="3"/>
      <c r="ZP226" s="3"/>
      <c r="ZQ226" s="3"/>
      <c r="ZR226" s="3"/>
      <c r="ZS226" s="3"/>
      <c r="ZT226" s="3"/>
      <c r="ZU226" s="3"/>
      <c r="ZV226" s="3"/>
      <c r="ZW226" s="3"/>
      <c r="ZX226" s="3"/>
      <c r="ZY226" s="3"/>
      <c r="ZZ226" s="3"/>
      <c r="AAA226" s="3"/>
      <c r="AAB226" s="3"/>
      <c r="AAC226" s="3"/>
      <c r="AAD226" s="3"/>
      <c r="AAE226" s="3"/>
      <c r="AAF226" s="3"/>
      <c r="AAG226" s="3"/>
      <c r="AAH226" s="3"/>
      <c r="AAI226" s="3"/>
      <c r="AAJ226" s="3"/>
      <c r="AAK226" s="3"/>
      <c r="AAL226" s="3"/>
      <c r="AAM226" s="3"/>
      <c r="AAN226" s="3"/>
      <c r="AAO226" s="3"/>
      <c r="AAP226" s="3"/>
      <c r="AAQ226" s="3"/>
      <c r="AAR226" s="3"/>
      <c r="AAS226" s="3"/>
      <c r="AAT226" s="3"/>
      <c r="AAU226" s="3"/>
      <c r="AAV226" s="3"/>
      <c r="AAW226" s="3"/>
      <c r="AAX226" s="3"/>
      <c r="AAY226" s="3"/>
      <c r="AAZ226" s="3"/>
      <c r="ABA226" s="3"/>
      <c r="ABB226" s="3"/>
      <c r="ABC226" s="3"/>
      <c r="ABD226" s="3"/>
      <c r="ABE226" s="3"/>
      <c r="ABF226" s="3"/>
      <c r="ABG226" s="3"/>
      <c r="ABH226" s="3"/>
      <c r="ABI226" s="3"/>
      <c r="ABJ226" s="3"/>
      <c r="ABK226" s="3"/>
      <c r="ABL226" s="3"/>
      <c r="ABM226" s="3"/>
      <c r="ABN226" s="3"/>
      <c r="ABO226" s="3"/>
      <c r="ABP226" s="3"/>
      <c r="ABQ226" s="3"/>
      <c r="ABR226" s="3"/>
      <c r="ABS226" s="3"/>
      <c r="ABT226" s="3"/>
      <c r="ABU226" s="3"/>
      <c r="ABV226" s="3"/>
      <c r="ABW226" s="3"/>
      <c r="ABX226" s="3"/>
      <c r="ABY226" s="3"/>
      <c r="ABZ226" s="3"/>
      <c r="ACA226" s="3"/>
      <c r="ACB226" s="3"/>
      <c r="ACC226" s="3"/>
      <c r="ACD226" s="3"/>
      <c r="ACE226" s="3"/>
      <c r="ACF226" s="3"/>
      <c r="ACG226" s="3"/>
      <c r="ACH226" s="3"/>
      <c r="ACI226" s="3"/>
      <c r="ACJ226" s="3"/>
      <c r="ACK226" s="3"/>
      <c r="ACL226" s="3"/>
      <c r="ACM226" s="3"/>
      <c r="ACN226" s="3"/>
      <c r="ACO226" s="3"/>
      <c r="ACP226" s="3"/>
      <c r="ACQ226" s="3"/>
      <c r="ACR226" s="3"/>
      <c r="ACS226" s="3"/>
      <c r="ACT226" s="3"/>
      <c r="ACU226" s="3"/>
      <c r="ACV226" s="3"/>
      <c r="ACW226" s="3"/>
      <c r="ACX226" s="3"/>
      <c r="ACY226" s="3"/>
      <c r="ACZ226" s="3"/>
      <c r="ADA226" s="3"/>
      <c r="ADB226" s="3"/>
      <c r="ADC226" s="3"/>
      <c r="ADD226" s="3"/>
      <c r="ADE226" s="3"/>
      <c r="ADF226" s="3"/>
      <c r="ADG226" s="3"/>
      <c r="ADH226" s="3"/>
      <c r="ADI226" s="3"/>
      <c r="ADJ226" s="3"/>
      <c r="ADK226" s="3"/>
      <c r="ADL226" s="3"/>
      <c r="ADM226" s="3"/>
      <c r="ADN226" s="3"/>
      <c r="ADO226" s="3"/>
      <c r="ADP226" s="3"/>
      <c r="ADQ226" s="3"/>
      <c r="ADR226" s="3"/>
      <c r="ADS226" s="3"/>
      <c r="ADT226" s="3"/>
      <c r="ADU226" s="3"/>
      <c r="ADV226" s="3"/>
    </row>
    <row r="227" spans="1:802 16383:16383" s="4" customFormat="1" ht="24.75" customHeight="1">
      <c r="A227" s="3"/>
      <c r="B227" s="38"/>
      <c r="C227" s="187"/>
      <c r="D227" s="59"/>
      <c r="E227" s="47"/>
      <c r="F227" s="187"/>
      <c r="G227" s="59"/>
      <c r="H227" s="47"/>
      <c r="I227" s="187"/>
      <c r="J227" s="59"/>
      <c r="K227" s="47"/>
      <c r="L227" s="187"/>
      <c r="M227" s="59"/>
      <c r="N227" s="47"/>
      <c r="O227" s="187"/>
      <c r="P227" s="59"/>
      <c r="Q227" s="47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  <c r="IY227" s="3"/>
      <c r="IZ227" s="3"/>
      <c r="JA227" s="3"/>
      <c r="JB227" s="3"/>
      <c r="JC227" s="3"/>
      <c r="JD227" s="3"/>
      <c r="JE227" s="3"/>
      <c r="JF227" s="3"/>
      <c r="JG227" s="3"/>
      <c r="JH227" s="3"/>
      <c r="JI227" s="3"/>
      <c r="JJ227" s="3"/>
      <c r="JK227" s="3"/>
      <c r="JL227" s="3"/>
      <c r="JM227" s="3"/>
      <c r="JN227" s="3"/>
      <c r="JO227" s="3"/>
      <c r="JP227" s="3"/>
      <c r="JQ227" s="3"/>
      <c r="JR227" s="3"/>
      <c r="JS227" s="3"/>
      <c r="JT227" s="3"/>
      <c r="JU227" s="3"/>
      <c r="JV227" s="3"/>
      <c r="JW227" s="3"/>
      <c r="JX227" s="3"/>
      <c r="JY227" s="3"/>
      <c r="JZ227" s="3"/>
      <c r="KA227" s="3"/>
      <c r="KB227" s="3"/>
      <c r="KC227" s="3"/>
      <c r="KD227" s="3"/>
      <c r="KE227" s="3"/>
      <c r="KF227" s="3"/>
      <c r="KG227" s="3"/>
      <c r="KH227" s="3"/>
      <c r="KI227" s="3"/>
      <c r="KJ227" s="3"/>
      <c r="KK227" s="3"/>
      <c r="KL227" s="3"/>
      <c r="KM227" s="3"/>
      <c r="KN227" s="3"/>
      <c r="KO227" s="3"/>
      <c r="KP227" s="3"/>
      <c r="KQ227" s="3"/>
      <c r="KR227" s="3"/>
      <c r="KS227" s="3"/>
      <c r="KT227" s="3"/>
      <c r="KU227" s="3"/>
      <c r="KV227" s="3"/>
      <c r="KW227" s="3"/>
      <c r="KX227" s="3"/>
      <c r="KY227" s="3"/>
      <c r="KZ227" s="3"/>
      <c r="LA227" s="3"/>
      <c r="LB227" s="3"/>
      <c r="LC227" s="3"/>
      <c r="LD227" s="3"/>
      <c r="LE227" s="3"/>
      <c r="LF227" s="3"/>
      <c r="LG227" s="3"/>
      <c r="LH227" s="3"/>
      <c r="LI227" s="3"/>
      <c r="LJ227" s="3"/>
      <c r="LK227" s="3"/>
      <c r="LL227" s="3"/>
      <c r="LM227" s="3"/>
      <c r="LN227" s="3"/>
      <c r="LO227" s="3"/>
      <c r="LP227" s="3"/>
      <c r="LQ227" s="3"/>
      <c r="LR227" s="3"/>
      <c r="LS227" s="3"/>
      <c r="LT227" s="3"/>
      <c r="LU227" s="3"/>
      <c r="LV227" s="3"/>
      <c r="LW227" s="3"/>
      <c r="LX227" s="3"/>
      <c r="LY227" s="3"/>
      <c r="LZ227" s="3"/>
      <c r="MA227" s="3"/>
      <c r="MB227" s="3"/>
      <c r="MC227" s="3"/>
      <c r="MD227" s="3"/>
      <c r="ME227" s="3"/>
      <c r="MF227" s="3"/>
      <c r="MG227" s="3"/>
      <c r="MH227" s="3"/>
      <c r="MI227" s="3"/>
      <c r="MJ227" s="3"/>
      <c r="MK227" s="3"/>
      <c r="ML227" s="3"/>
      <c r="MM227" s="3"/>
      <c r="MN227" s="3"/>
      <c r="MO227" s="3"/>
      <c r="MP227" s="3"/>
      <c r="MQ227" s="3"/>
      <c r="MR227" s="3"/>
      <c r="MS227" s="3"/>
      <c r="MT227" s="3"/>
      <c r="MU227" s="3"/>
      <c r="MV227" s="3"/>
      <c r="MW227" s="3"/>
      <c r="MX227" s="3"/>
      <c r="MY227" s="3"/>
      <c r="MZ227" s="3"/>
      <c r="NA227" s="3"/>
      <c r="NB227" s="3"/>
      <c r="NC227" s="3"/>
      <c r="ND227" s="3"/>
      <c r="NE227" s="3"/>
      <c r="NF227" s="3"/>
      <c r="NG227" s="3"/>
      <c r="NH227" s="3"/>
      <c r="NI227" s="3"/>
      <c r="NJ227" s="3"/>
      <c r="NK227" s="3"/>
      <c r="NL227" s="3"/>
      <c r="NM227" s="3"/>
      <c r="NN227" s="3"/>
      <c r="NO227" s="3"/>
      <c r="NP227" s="3"/>
      <c r="NQ227" s="3"/>
      <c r="NR227" s="3"/>
      <c r="NS227" s="3"/>
      <c r="NT227" s="3"/>
      <c r="NU227" s="3"/>
      <c r="NV227" s="3"/>
      <c r="NW227" s="3"/>
      <c r="NX227" s="3"/>
      <c r="NY227" s="3"/>
      <c r="NZ227" s="3"/>
      <c r="OA227" s="3"/>
      <c r="OB227" s="3"/>
      <c r="OC227" s="3"/>
      <c r="OD227" s="3"/>
      <c r="OE227" s="3"/>
      <c r="OF227" s="3"/>
      <c r="OG227" s="3"/>
      <c r="OH227" s="3"/>
      <c r="OI227" s="3"/>
      <c r="OJ227" s="3"/>
      <c r="OK227" s="3"/>
      <c r="OL227" s="3"/>
      <c r="OM227" s="3"/>
      <c r="ON227" s="3"/>
      <c r="OO227" s="3"/>
      <c r="OP227" s="3"/>
      <c r="OQ227" s="3"/>
      <c r="OR227" s="3"/>
      <c r="OS227" s="3"/>
      <c r="OT227" s="3"/>
      <c r="OU227" s="3"/>
      <c r="OV227" s="3"/>
      <c r="OW227" s="3"/>
      <c r="OX227" s="3"/>
      <c r="OY227" s="3"/>
      <c r="OZ227" s="3"/>
      <c r="PA227" s="3"/>
      <c r="PB227" s="3"/>
      <c r="PC227" s="3"/>
      <c r="PD227" s="3"/>
      <c r="PE227" s="3"/>
      <c r="PF227" s="3"/>
      <c r="PG227" s="3"/>
      <c r="PH227" s="3"/>
      <c r="PI227" s="3"/>
      <c r="PJ227" s="3"/>
      <c r="PK227" s="3"/>
      <c r="PL227" s="3"/>
      <c r="PM227" s="3"/>
      <c r="PN227" s="3"/>
      <c r="PO227" s="3"/>
      <c r="PP227" s="3"/>
      <c r="PQ227" s="3"/>
      <c r="PR227" s="3"/>
      <c r="PS227" s="3"/>
      <c r="PT227" s="3"/>
      <c r="PU227" s="3"/>
      <c r="PV227" s="3"/>
      <c r="PW227" s="3"/>
      <c r="PX227" s="3"/>
      <c r="PY227" s="3"/>
      <c r="PZ227" s="3"/>
      <c r="QA227" s="3"/>
      <c r="QB227" s="3"/>
      <c r="QC227" s="3"/>
      <c r="QD227" s="3"/>
      <c r="QE227" s="3"/>
      <c r="QF227" s="3"/>
      <c r="QG227" s="3"/>
      <c r="QH227" s="3"/>
      <c r="QI227" s="3"/>
      <c r="QJ227" s="3"/>
      <c r="QK227" s="3"/>
      <c r="QL227" s="3"/>
      <c r="QM227" s="3"/>
      <c r="QN227" s="3"/>
      <c r="QO227" s="3"/>
      <c r="QP227" s="3"/>
      <c r="QQ227" s="3"/>
      <c r="QR227" s="3"/>
      <c r="QS227" s="3"/>
      <c r="QT227" s="3"/>
      <c r="QU227" s="3"/>
      <c r="QV227" s="3"/>
      <c r="QW227" s="3"/>
      <c r="QX227" s="3"/>
      <c r="QY227" s="3"/>
      <c r="QZ227" s="3"/>
      <c r="RA227" s="3"/>
      <c r="RB227" s="3"/>
      <c r="RC227" s="3"/>
      <c r="RD227" s="3"/>
      <c r="RE227" s="3"/>
      <c r="RF227" s="3"/>
      <c r="RG227" s="3"/>
      <c r="RH227" s="3"/>
      <c r="RI227" s="3"/>
      <c r="RJ227" s="3"/>
      <c r="RK227" s="3"/>
      <c r="RL227" s="3"/>
      <c r="RM227" s="3"/>
      <c r="RN227" s="3"/>
      <c r="RO227" s="3"/>
      <c r="RP227" s="3"/>
      <c r="RQ227" s="3"/>
      <c r="RR227" s="3"/>
      <c r="RS227" s="3"/>
      <c r="RT227" s="3"/>
      <c r="RU227" s="3"/>
      <c r="RV227" s="3"/>
      <c r="RW227" s="3"/>
      <c r="RX227" s="3"/>
      <c r="RY227" s="3"/>
      <c r="RZ227" s="3"/>
      <c r="SA227" s="3"/>
      <c r="SB227" s="3"/>
      <c r="SC227" s="3"/>
      <c r="SD227" s="3"/>
      <c r="SE227" s="3"/>
      <c r="SF227" s="3"/>
      <c r="SG227" s="3"/>
      <c r="SH227" s="3"/>
      <c r="SI227" s="3"/>
      <c r="SJ227" s="3"/>
      <c r="SK227" s="3"/>
      <c r="SL227" s="3"/>
      <c r="SM227" s="3"/>
      <c r="SN227" s="3"/>
      <c r="SO227" s="3"/>
      <c r="SP227" s="3"/>
      <c r="SQ227" s="3"/>
      <c r="SR227" s="3"/>
      <c r="SS227" s="3"/>
      <c r="ST227" s="3"/>
      <c r="SU227" s="3"/>
      <c r="SV227" s="3"/>
      <c r="SW227" s="3"/>
      <c r="SX227" s="3"/>
      <c r="SY227" s="3"/>
      <c r="SZ227" s="3"/>
      <c r="TA227" s="3"/>
      <c r="TB227" s="3"/>
      <c r="TC227" s="3"/>
      <c r="TD227" s="3"/>
      <c r="TE227" s="3"/>
      <c r="TF227" s="3"/>
      <c r="TG227" s="3"/>
      <c r="TH227" s="3"/>
      <c r="TI227" s="3"/>
      <c r="TJ227" s="3"/>
      <c r="TK227" s="3"/>
      <c r="TL227" s="3"/>
      <c r="TM227" s="3"/>
      <c r="TN227" s="3"/>
      <c r="TO227" s="3"/>
      <c r="TP227" s="3"/>
      <c r="TQ227" s="3"/>
      <c r="TR227" s="3"/>
      <c r="TS227" s="3"/>
      <c r="TT227" s="3"/>
      <c r="TU227" s="3"/>
      <c r="TV227" s="3"/>
      <c r="TW227" s="3"/>
      <c r="TX227" s="3"/>
      <c r="TY227" s="3"/>
      <c r="TZ227" s="3"/>
      <c r="UA227" s="3"/>
      <c r="UB227" s="3"/>
      <c r="UC227" s="3"/>
      <c r="UD227" s="3"/>
      <c r="UE227" s="3"/>
      <c r="UF227" s="3"/>
      <c r="UG227" s="3"/>
      <c r="UH227" s="3"/>
      <c r="UI227" s="3"/>
      <c r="UJ227" s="3"/>
      <c r="UK227" s="3"/>
      <c r="UL227" s="3"/>
      <c r="UM227" s="3"/>
      <c r="UN227" s="3"/>
      <c r="UO227" s="3"/>
      <c r="UP227" s="3"/>
      <c r="UQ227" s="3"/>
      <c r="UR227" s="3"/>
      <c r="US227" s="3"/>
      <c r="UT227" s="3"/>
      <c r="UU227" s="3"/>
      <c r="UV227" s="3"/>
      <c r="UW227" s="3"/>
      <c r="UX227" s="3"/>
      <c r="UY227" s="3"/>
      <c r="UZ227" s="3"/>
      <c r="VA227" s="3"/>
      <c r="VB227" s="3"/>
      <c r="VC227" s="3"/>
      <c r="VD227" s="3"/>
      <c r="VE227" s="3"/>
      <c r="VF227" s="3"/>
      <c r="VG227" s="3"/>
      <c r="VH227" s="3"/>
      <c r="VI227" s="3"/>
      <c r="VJ227" s="3"/>
      <c r="VK227" s="3"/>
      <c r="VL227" s="3"/>
      <c r="VM227" s="3"/>
      <c r="VN227" s="3"/>
      <c r="VO227" s="3"/>
      <c r="VP227" s="3"/>
      <c r="VQ227" s="3"/>
      <c r="VR227" s="3"/>
      <c r="VS227" s="3"/>
      <c r="VT227" s="3"/>
      <c r="VU227" s="3"/>
      <c r="VV227" s="3"/>
      <c r="VW227" s="3"/>
      <c r="VX227" s="3"/>
      <c r="VY227" s="3"/>
      <c r="VZ227" s="3"/>
      <c r="WA227" s="3"/>
      <c r="WB227" s="3"/>
      <c r="WC227" s="3"/>
      <c r="WD227" s="3"/>
      <c r="WE227" s="3"/>
      <c r="WF227" s="3"/>
      <c r="WG227" s="3"/>
      <c r="WH227" s="3"/>
      <c r="WI227" s="3"/>
      <c r="WJ227" s="3"/>
      <c r="WK227" s="3"/>
      <c r="WL227" s="3"/>
      <c r="WM227" s="3"/>
      <c r="WN227" s="3"/>
      <c r="WO227" s="3"/>
      <c r="WP227" s="3"/>
      <c r="WQ227" s="3"/>
      <c r="WR227" s="3"/>
      <c r="WS227" s="3"/>
      <c r="WT227" s="3"/>
      <c r="WU227" s="3"/>
      <c r="WV227" s="3"/>
      <c r="WW227" s="3"/>
      <c r="WX227" s="3"/>
      <c r="WY227" s="3"/>
      <c r="WZ227" s="3"/>
      <c r="XA227" s="3"/>
      <c r="XB227" s="3"/>
      <c r="XC227" s="3"/>
      <c r="XD227" s="3"/>
      <c r="XE227" s="3"/>
      <c r="XF227" s="3"/>
      <c r="XG227" s="3"/>
      <c r="XH227" s="3"/>
      <c r="XI227" s="3"/>
      <c r="XJ227" s="3"/>
      <c r="XK227" s="3"/>
      <c r="XL227" s="3"/>
      <c r="XM227" s="3"/>
      <c r="XN227" s="3"/>
      <c r="XO227" s="3"/>
      <c r="XP227" s="3"/>
      <c r="XQ227" s="3"/>
      <c r="XR227" s="3"/>
      <c r="XS227" s="3"/>
      <c r="XT227" s="3"/>
      <c r="XU227" s="3"/>
      <c r="XV227" s="3"/>
      <c r="XW227" s="3"/>
      <c r="XX227" s="3"/>
      <c r="XY227" s="3"/>
      <c r="XZ227" s="3"/>
      <c r="YA227" s="3"/>
      <c r="YB227" s="3"/>
      <c r="YC227" s="3"/>
      <c r="YD227" s="3"/>
      <c r="YE227" s="3"/>
      <c r="YF227" s="3"/>
      <c r="YG227" s="3"/>
      <c r="YH227" s="3"/>
      <c r="YI227" s="3"/>
      <c r="YJ227" s="3"/>
      <c r="YK227" s="3"/>
      <c r="YL227" s="3"/>
      <c r="YM227" s="3"/>
      <c r="YN227" s="3"/>
      <c r="YO227" s="3"/>
      <c r="YP227" s="3"/>
      <c r="YQ227" s="3"/>
      <c r="YR227" s="3"/>
      <c r="YS227" s="3"/>
      <c r="YT227" s="3"/>
      <c r="YU227" s="3"/>
      <c r="YV227" s="3"/>
      <c r="YW227" s="3"/>
      <c r="YX227" s="3"/>
      <c r="YY227" s="3"/>
      <c r="YZ227" s="3"/>
      <c r="ZA227" s="3"/>
      <c r="ZB227" s="3"/>
      <c r="ZC227" s="3"/>
      <c r="ZD227" s="3"/>
      <c r="ZE227" s="3"/>
      <c r="ZF227" s="3"/>
      <c r="ZG227" s="3"/>
      <c r="ZH227" s="3"/>
      <c r="ZI227" s="3"/>
      <c r="ZJ227" s="3"/>
      <c r="ZK227" s="3"/>
      <c r="ZL227" s="3"/>
      <c r="ZM227" s="3"/>
      <c r="ZN227" s="3"/>
      <c r="ZO227" s="3"/>
      <c r="ZP227" s="3"/>
      <c r="ZQ227" s="3"/>
      <c r="ZR227" s="3"/>
      <c r="ZS227" s="3"/>
      <c r="ZT227" s="3"/>
      <c r="ZU227" s="3"/>
      <c r="ZV227" s="3"/>
      <c r="ZW227" s="3"/>
      <c r="ZX227" s="3"/>
      <c r="ZY227" s="3"/>
      <c r="ZZ227" s="3"/>
      <c r="AAA227" s="3"/>
      <c r="AAB227" s="3"/>
      <c r="AAC227" s="3"/>
      <c r="AAD227" s="3"/>
      <c r="AAE227" s="3"/>
      <c r="AAF227" s="3"/>
      <c r="AAG227" s="3"/>
      <c r="AAH227" s="3"/>
      <c r="AAI227" s="3"/>
      <c r="AAJ227" s="3"/>
      <c r="AAK227" s="3"/>
      <c r="AAL227" s="3"/>
      <c r="AAM227" s="3"/>
      <c r="AAN227" s="3"/>
      <c r="AAO227" s="3"/>
      <c r="AAP227" s="3"/>
      <c r="AAQ227" s="3"/>
      <c r="AAR227" s="3"/>
      <c r="AAS227" s="3"/>
      <c r="AAT227" s="3"/>
      <c r="AAU227" s="3"/>
      <c r="AAV227" s="3"/>
      <c r="AAW227" s="3"/>
      <c r="AAX227" s="3"/>
      <c r="AAY227" s="3"/>
      <c r="AAZ227" s="3"/>
      <c r="ABA227" s="3"/>
      <c r="ABB227" s="3"/>
      <c r="ABC227" s="3"/>
      <c r="ABD227" s="3"/>
      <c r="ABE227" s="3"/>
      <c r="ABF227" s="3"/>
      <c r="ABG227" s="3"/>
      <c r="ABH227" s="3"/>
      <c r="ABI227" s="3"/>
      <c r="ABJ227" s="3"/>
      <c r="ABK227" s="3"/>
      <c r="ABL227" s="3"/>
      <c r="ABM227" s="3"/>
      <c r="ABN227" s="3"/>
      <c r="ABO227" s="3"/>
      <c r="ABP227" s="3"/>
      <c r="ABQ227" s="3"/>
      <c r="ABR227" s="3"/>
      <c r="ABS227" s="3"/>
      <c r="ABT227" s="3"/>
      <c r="ABU227" s="3"/>
      <c r="ABV227" s="3"/>
      <c r="ABW227" s="3"/>
      <c r="ABX227" s="3"/>
      <c r="ABY227" s="3"/>
      <c r="ABZ227" s="3"/>
      <c r="ACA227" s="3"/>
      <c r="ACB227" s="3"/>
      <c r="ACC227" s="3"/>
      <c r="ACD227" s="3"/>
      <c r="ACE227" s="3"/>
      <c r="ACF227" s="3"/>
      <c r="ACG227" s="3"/>
      <c r="ACH227" s="3"/>
      <c r="ACI227" s="3"/>
      <c r="ACJ227" s="3"/>
      <c r="ACK227" s="3"/>
      <c r="ACL227" s="3"/>
      <c r="ACM227" s="3"/>
      <c r="ACN227" s="3"/>
      <c r="ACO227" s="3"/>
      <c r="ACP227" s="3"/>
      <c r="ACQ227" s="3"/>
      <c r="ACR227" s="3"/>
      <c r="ACS227" s="3"/>
      <c r="ACT227" s="3"/>
      <c r="ACU227" s="3"/>
      <c r="ACV227" s="3"/>
      <c r="ACW227" s="3"/>
      <c r="ACX227" s="3"/>
      <c r="ACY227" s="3"/>
      <c r="ACZ227" s="3"/>
      <c r="ADA227" s="3"/>
      <c r="ADB227" s="3"/>
      <c r="ADC227" s="3"/>
      <c r="ADD227" s="3"/>
      <c r="ADE227" s="3"/>
      <c r="ADF227" s="3"/>
      <c r="ADG227" s="3"/>
      <c r="ADH227" s="3"/>
      <c r="ADI227" s="3"/>
      <c r="ADJ227" s="3"/>
      <c r="ADK227" s="3"/>
      <c r="ADL227" s="3"/>
      <c r="ADM227" s="3"/>
      <c r="ADN227" s="3"/>
      <c r="ADO227" s="3"/>
      <c r="ADP227" s="3"/>
      <c r="ADQ227" s="3"/>
      <c r="ADR227" s="3"/>
      <c r="ADS227" s="3"/>
      <c r="ADT227" s="3"/>
      <c r="ADU227" s="3"/>
      <c r="ADV227" s="3"/>
    </row>
    <row r="228" spans="1:802 16383:16383" s="4" customFormat="1" ht="27" customHeight="1">
      <c r="A228" s="3"/>
      <c r="B228" s="37" t="s">
        <v>100</v>
      </c>
      <c r="C228" s="14">
        <v>34826</v>
      </c>
      <c r="D228" s="59"/>
      <c r="E228" s="47"/>
      <c r="F228" s="14">
        <v>31995</v>
      </c>
      <c r="G228" s="59"/>
      <c r="H228" s="47"/>
      <c r="I228" s="14">
        <v>31999</v>
      </c>
      <c r="J228" s="59"/>
      <c r="K228" s="47"/>
      <c r="L228" s="14">
        <v>32577</v>
      </c>
      <c r="M228" s="59"/>
      <c r="N228" s="47"/>
      <c r="O228" s="14">
        <v>33699</v>
      </c>
      <c r="P228" s="59"/>
      <c r="Q228" s="47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  <c r="IX228" s="3"/>
      <c r="IY228" s="3"/>
      <c r="IZ228" s="3"/>
      <c r="JA228" s="3"/>
      <c r="JB228" s="3"/>
      <c r="JC228" s="3"/>
      <c r="JD228" s="3"/>
      <c r="JE228" s="3"/>
      <c r="JF228" s="3"/>
      <c r="JG228" s="3"/>
      <c r="JH228" s="3"/>
      <c r="JI228" s="3"/>
      <c r="JJ228" s="3"/>
      <c r="JK228" s="3"/>
      <c r="JL228" s="3"/>
      <c r="JM228" s="3"/>
      <c r="JN228" s="3"/>
      <c r="JO228" s="3"/>
      <c r="JP228" s="3"/>
      <c r="JQ228" s="3"/>
      <c r="JR228" s="3"/>
      <c r="JS228" s="3"/>
      <c r="JT228" s="3"/>
      <c r="JU228" s="3"/>
      <c r="JV228" s="3"/>
      <c r="JW228" s="3"/>
      <c r="JX228" s="3"/>
      <c r="JY228" s="3"/>
      <c r="JZ228" s="3"/>
      <c r="KA228" s="3"/>
      <c r="KB228" s="3"/>
      <c r="KC228" s="3"/>
      <c r="KD228" s="3"/>
      <c r="KE228" s="3"/>
      <c r="KF228" s="3"/>
      <c r="KG228" s="3"/>
      <c r="KH228" s="3"/>
      <c r="KI228" s="3"/>
      <c r="KJ228" s="3"/>
      <c r="KK228" s="3"/>
      <c r="KL228" s="3"/>
      <c r="KM228" s="3"/>
      <c r="KN228" s="3"/>
      <c r="KO228" s="3"/>
      <c r="KP228" s="3"/>
      <c r="KQ228" s="3"/>
      <c r="KR228" s="3"/>
      <c r="KS228" s="3"/>
      <c r="KT228" s="3"/>
      <c r="KU228" s="3"/>
      <c r="KV228" s="3"/>
      <c r="KW228" s="3"/>
      <c r="KX228" s="3"/>
      <c r="KY228" s="3"/>
      <c r="KZ228" s="3"/>
      <c r="LA228" s="3"/>
      <c r="LB228" s="3"/>
      <c r="LC228" s="3"/>
      <c r="LD228" s="3"/>
      <c r="LE228" s="3"/>
      <c r="LF228" s="3"/>
      <c r="LG228" s="3"/>
      <c r="LH228" s="3"/>
      <c r="LI228" s="3"/>
      <c r="LJ228" s="3"/>
      <c r="LK228" s="3"/>
      <c r="LL228" s="3"/>
      <c r="LM228" s="3"/>
      <c r="LN228" s="3"/>
      <c r="LO228" s="3"/>
      <c r="LP228" s="3"/>
      <c r="LQ228" s="3"/>
      <c r="LR228" s="3"/>
      <c r="LS228" s="3"/>
      <c r="LT228" s="3"/>
      <c r="LU228" s="3"/>
      <c r="LV228" s="3"/>
      <c r="LW228" s="3"/>
      <c r="LX228" s="3"/>
      <c r="LY228" s="3"/>
      <c r="LZ228" s="3"/>
      <c r="MA228" s="3"/>
      <c r="MB228" s="3"/>
      <c r="MC228" s="3"/>
      <c r="MD228" s="3"/>
      <c r="ME228" s="3"/>
      <c r="MF228" s="3"/>
      <c r="MG228" s="3"/>
      <c r="MH228" s="3"/>
      <c r="MI228" s="3"/>
      <c r="MJ228" s="3"/>
      <c r="MK228" s="3"/>
      <c r="ML228" s="3"/>
      <c r="MM228" s="3"/>
      <c r="MN228" s="3"/>
      <c r="MO228" s="3"/>
      <c r="MP228" s="3"/>
      <c r="MQ228" s="3"/>
      <c r="MR228" s="3"/>
      <c r="MS228" s="3"/>
      <c r="MT228" s="3"/>
      <c r="MU228" s="3"/>
      <c r="MV228" s="3"/>
      <c r="MW228" s="3"/>
      <c r="MX228" s="3"/>
      <c r="MY228" s="3"/>
      <c r="MZ228" s="3"/>
      <c r="NA228" s="3"/>
      <c r="NB228" s="3"/>
      <c r="NC228" s="3"/>
      <c r="ND228" s="3"/>
      <c r="NE228" s="3"/>
      <c r="NF228" s="3"/>
      <c r="NG228" s="3"/>
      <c r="NH228" s="3"/>
      <c r="NI228" s="3"/>
      <c r="NJ228" s="3"/>
      <c r="NK228" s="3"/>
      <c r="NL228" s="3"/>
      <c r="NM228" s="3"/>
      <c r="NN228" s="3"/>
      <c r="NO228" s="3"/>
      <c r="NP228" s="3"/>
      <c r="NQ228" s="3"/>
      <c r="NR228" s="3"/>
      <c r="NS228" s="3"/>
      <c r="NT228" s="3"/>
      <c r="NU228" s="3"/>
      <c r="NV228" s="3"/>
      <c r="NW228" s="3"/>
      <c r="NX228" s="3"/>
      <c r="NY228" s="3"/>
      <c r="NZ228" s="3"/>
      <c r="OA228" s="3"/>
      <c r="OB228" s="3"/>
      <c r="OC228" s="3"/>
      <c r="OD228" s="3"/>
      <c r="OE228" s="3"/>
      <c r="OF228" s="3"/>
      <c r="OG228" s="3"/>
      <c r="OH228" s="3"/>
      <c r="OI228" s="3"/>
      <c r="OJ228" s="3"/>
      <c r="OK228" s="3"/>
      <c r="OL228" s="3"/>
      <c r="OM228" s="3"/>
      <c r="ON228" s="3"/>
      <c r="OO228" s="3"/>
      <c r="OP228" s="3"/>
      <c r="OQ228" s="3"/>
      <c r="OR228" s="3"/>
      <c r="OS228" s="3"/>
      <c r="OT228" s="3"/>
      <c r="OU228" s="3"/>
      <c r="OV228" s="3"/>
      <c r="OW228" s="3"/>
      <c r="OX228" s="3"/>
      <c r="OY228" s="3"/>
      <c r="OZ228" s="3"/>
      <c r="PA228" s="3"/>
      <c r="PB228" s="3"/>
      <c r="PC228" s="3"/>
      <c r="PD228" s="3"/>
      <c r="PE228" s="3"/>
      <c r="PF228" s="3"/>
      <c r="PG228" s="3"/>
      <c r="PH228" s="3"/>
      <c r="PI228" s="3"/>
      <c r="PJ228" s="3"/>
      <c r="PK228" s="3"/>
      <c r="PL228" s="3"/>
      <c r="PM228" s="3"/>
      <c r="PN228" s="3"/>
      <c r="PO228" s="3"/>
      <c r="PP228" s="3"/>
      <c r="PQ228" s="3"/>
      <c r="PR228" s="3"/>
      <c r="PS228" s="3"/>
      <c r="PT228" s="3"/>
      <c r="PU228" s="3"/>
      <c r="PV228" s="3"/>
      <c r="PW228" s="3"/>
      <c r="PX228" s="3"/>
      <c r="PY228" s="3"/>
      <c r="PZ228" s="3"/>
      <c r="QA228" s="3"/>
      <c r="QB228" s="3"/>
      <c r="QC228" s="3"/>
      <c r="QD228" s="3"/>
      <c r="QE228" s="3"/>
      <c r="QF228" s="3"/>
      <c r="QG228" s="3"/>
      <c r="QH228" s="3"/>
      <c r="QI228" s="3"/>
      <c r="QJ228" s="3"/>
      <c r="QK228" s="3"/>
      <c r="QL228" s="3"/>
      <c r="QM228" s="3"/>
      <c r="QN228" s="3"/>
      <c r="QO228" s="3"/>
      <c r="QP228" s="3"/>
      <c r="QQ228" s="3"/>
      <c r="QR228" s="3"/>
      <c r="QS228" s="3"/>
      <c r="QT228" s="3"/>
      <c r="QU228" s="3"/>
      <c r="QV228" s="3"/>
      <c r="QW228" s="3"/>
      <c r="QX228" s="3"/>
      <c r="QY228" s="3"/>
      <c r="QZ228" s="3"/>
      <c r="RA228" s="3"/>
      <c r="RB228" s="3"/>
      <c r="RC228" s="3"/>
      <c r="RD228" s="3"/>
      <c r="RE228" s="3"/>
      <c r="RF228" s="3"/>
      <c r="RG228" s="3"/>
      <c r="RH228" s="3"/>
      <c r="RI228" s="3"/>
      <c r="RJ228" s="3"/>
      <c r="RK228" s="3"/>
      <c r="RL228" s="3"/>
      <c r="RM228" s="3"/>
      <c r="RN228" s="3"/>
      <c r="RO228" s="3"/>
      <c r="RP228" s="3"/>
      <c r="RQ228" s="3"/>
      <c r="RR228" s="3"/>
      <c r="RS228" s="3"/>
      <c r="RT228" s="3"/>
      <c r="RU228" s="3"/>
      <c r="RV228" s="3"/>
      <c r="RW228" s="3"/>
      <c r="RX228" s="3"/>
      <c r="RY228" s="3"/>
      <c r="RZ228" s="3"/>
      <c r="SA228" s="3"/>
      <c r="SB228" s="3"/>
      <c r="SC228" s="3"/>
      <c r="SD228" s="3"/>
      <c r="SE228" s="3"/>
      <c r="SF228" s="3"/>
      <c r="SG228" s="3"/>
      <c r="SH228" s="3"/>
      <c r="SI228" s="3"/>
      <c r="SJ228" s="3"/>
      <c r="SK228" s="3"/>
      <c r="SL228" s="3"/>
      <c r="SM228" s="3"/>
      <c r="SN228" s="3"/>
      <c r="SO228" s="3"/>
      <c r="SP228" s="3"/>
      <c r="SQ228" s="3"/>
      <c r="SR228" s="3"/>
      <c r="SS228" s="3"/>
      <c r="ST228" s="3"/>
      <c r="SU228" s="3"/>
      <c r="SV228" s="3"/>
      <c r="SW228" s="3"/>
      <c r="SX228" s="3"/>
      <c r="SY228" s="3"/>
      <c r="SZ228" s="3"/>
      <c r="TA228" s="3"/>
      <c r="TB228" s="3"/>
      <c r="TC228" s="3"/>
      <c r="TD228" s="3"/>
      <c r="TE228" s="3"/>
      <c r="TF228" s="3"/>
      <c r="TG228" s="3"/>
      <c r="TH228" s="3"/>
      <c r="TI228" s="3"/>
      <c r="TJ228" s="3"/>
      <c r="TK228" s="3"/>
      <c r="TL228" s="3"/>
      <c r="TM228" s="3"/>
      <c r="TN228" s="3"/>
      <c r="TO228" s="3"/>
      <c r="TP228" s="3"/>
      <c r="TQ228" s="3"/>
      <c r="TR228" s="3"/>
      <c r="TS228" s="3"/>
      <c r="TT228" s="3"/>
      <c r="TU228" s="3"/>
      <c r="TV228" s="3"/>
      <c r="TW228" s="3"/>
      <c r="TX228" s="3"/>
      <c r="TY228" s="3"/>
      <c r="TZ228" s="3"/>
      <c r="UA228" s="3"/>
      <c r="UB228" s="3"/>
      <c r="UC228" s="3"/>
      <c r="UD228" s="3"/>
      <c r="UE228" s="3"/>
      <c r="UF228" s="3"/>
      <c r="UG228" s="3"/>
      <c r="UH228" s="3"/>
      <c r="UI228" s="3"/>
      <c r="UJ228" s="3"/>
      <c r="UK228" s="3"/>
      <c r="UL228" s="3"/>
      <c r="UM228" s="3"/>
      <c r="UN228" s="3"/>
      <c r="UO228" s="3"/>
      <c r="UP228" s="3"/>
      <c r="UQ228" s="3"/>
      <c r="UR228" s="3"/>
      <c r="US228" s="3"/>
      <c r="UT228" s="3"/>
      <c r="UU228" s="3"/>
      <c r="UV228" s="3"/>
      <c r="UW228" s="3"/>
      <c r="UX228" s="3"/>
      <c r="UY228" s="3"/>
      <c r="UZ228" s="3"/>
      <c r="VA228" s="3"/>
      <c r="VB228" s="3"/>
      <c r="VC228" s="3"/>
      <c r="VD228" s="3"/>
      <c r="VE228" s="3"/>
      <c r="VF228" s="3"/>
      <c r="VG228" s="3"/>
      <c r="VH228" s="3"/>
      <c r="VI228" s="3"/>
      <c r="VJ228" s="3"/>
      <c r="VK228" s="3"/>
      <c r="VL228" s="3"/>
      <c r="VM228" s="3"/>
      <c r="VN228" s="3"/>
      <c r="VO228" s="3"/>
      <c r="VP228" s="3"/>
      <c r="VQ228" s="3"/>
      <c r="VR228" s="3"/>
      <c r="VS228" s="3"/>
      <c r="VT228" s="3"/>
      <c r="VU228" s="3"/>
      <c r="VV228" s="3"/>
      <c r="VW228" s="3"/>
      <c r="VX228" s="3"/>
      <c r="VY228" s="3"/>
      <c r="VZ228" s="3"/>
      <c r="WA228" s="3"/>
      <c r="WB228" s="3"/>
      <c r="WC228" s="3"/>
      <c r="WD228" s="3"/>
      <c r="WE228" s="3"/>
      <c r="WF228" s="3"/>
      <c r="WG228" s="3"/>
      <c r="WH228" s="3"/>
      <c r="WI228" s="3"/>
      <c r="WJ228" s="3"/>
      <c r="WK228" s="3"/>
      <c r="WL228" s="3"/>
      <c r="WM228" s="3"/>
      <c r="WN228" s="3"/>
      <c r="WO228" s="3"/>
      <c r="WP228" s="3"/>
      <c r="WQ228" s="3"/>
      <c r="WR228" s="3"/>
      <c r="WS228" s="3"/>
      <c r="WT228" s="3"/>
      <c r="WU228" s="3"/>
      <c r="WV228" s="3"/>
      <c r="WW228" s="3"/>
      <c r="WX228" s="3"/>
      <c r="WY228" s="3"/>
      <c r="WZ228" s="3"/>
      <c r="XA228" s="3"/>
      <c r="XB228" s="3"/>
      <c r="XC228" s="3"/>
      <c r="XD228" s="3"/>
      <c r="XE228" s="3"/>
      <c r="XF228" s="3"/>
      <c r="XG228" s="3"/>
      <c r="XH228" s="3"/>
      <c r="XI228" s="3"/>
      <c r="XJ228" s="3"/>
      <c r="XK228" s="3"/>
      <c r="XL228" s="3"/>
      <c r="XM228" s="3"/>
      <c r="XN228" s="3"/>
      <c r="XO228" s="3"/>
      <c r="XP228" s="3"/>
      <c r="XQ228" s="3"/>
      <c r="XR228" s="3"/>
      <c r="XS228" s="3"/>
      <c r="XT228" s="3"/>
      <c r="XU228" s="3"/>
      <c r="XV228" s="3"/>
      <c r="XW228" s="3"/>
      <c r="XX228" s="3"/>
      <c r="XY228" s="3"/>
      <c r="XZ228" s="3"/>
      <c r="YA228" s="3"/>
      <c r="YB228" s="3"/>
      <c r="YC228" s="3"/>
      <c r="YD228" s="3"/>
      <c r="YE228" s="3"/>
      <c r="YF228" s="3"/>
      <c r="YG228" s="3"/>
      <c r="YH228" s="3"/>
      <c r="YI228" s="3"/>
      <c r="YJ228" s="3"/>
      <c r="YK228" s="3"/>
      <c r="YL228" s="3"/>
      <c r="YM228" s="3"/>
      <c r="YN228" s="3"/>
      <c r="YO228" s="3"/>
      <c r="YP228" s="3"/>
      <c r="YQ228" s="3"/>
      <c r="YR228" s="3"/>
      <c r="YS228" s="3"/>
      <c r="YT228" s="3"/>
      <c r="YU228" s="3"/>
      <c r="YV228" s="3"/>
      <c r="YW228" s="3"/>
      <c r="YX228" s="3"/>
      <c r="YY228" s="3"/>
      <c r="YZ228" s="3"/>
      <c r="ZA228" s="3"/>
      <c r="ZB228" s="3"/>
      <c r="ZC228" s="3"/>
      <c r="ZD228" s="3"/>
      <c r="ZE228" s="3"/>
      <c r="ZF228" s="3"/>
      <c r="ZG228" s="3"/>
      <c r="ZH228" s="3"/>
      <c r="ZI228" s="3"/>
      <c r="ZJ228" s="3"/>
      <c r="ZK228" s="3"/>
      <c r="ZL228" s="3"/>
      <c r="ZM228" s="3"/>
      <c r="ZN228" s="3"/>
      <c r="ZO228" s="3"/>
      <c r="ZP228" s="3"/>
      <c r="ZQ228" s="3"/>
      <c r="ZR228" s="3"/>
      <c r="ZS228" s="3"/>
      <c r="ZT228" s="3"/>
      <c r="ZU228" s="3"/>
      <c r="ZV228" s="3"/>
      <c r="ZW228" s="3"/>
      <c r="ZX228" s="3"/>
      <c r="ZY228" s="3"/>
      <c r="ZZ228" s="3"/>
      <c r="AAA228" s="3"/>
      <c r="AAB228" s="3"/>
      <c r="AAC228" s="3"/>
      <c r="AAD228" s="3"/>
      <c r="AAE228" s="3"/>
      <c r="AAF228" s="3"/>
      <c r="AAG228" s="3"/>
      <c r="AAH228" s="3"/>
      <c r="AAI228" s="3"/>
      <c r="AAJ228" s="3"/>
      <c r="AAK228" s="3"/>
      <c r="AAL228" s="3"/>
      <c r="AAM228" s="3"/>
      <c r="AAN228" s="3"/>
      <c r="AAO228" s="3"/>
      <c r="AAP228" s="3"/>
      <c r="AAQ228" s="3"/>
      <c r="AAR228" s="3"/>
      <c r="AAS228" s="3"/>
      <c r="AAT228" s="3"/>
      <c r="AAU228" s="3"/>
      <c r="AAV228" s="3"/>
      <c r="AAW228" s="3"/>
      <c r="AAX228" s="3"/>
      <c r="AAY228" s="3"/>
      <c r="AAZ228" s="3"/>
      <c r="ABA228" s="3"/>
      <c r="ABB228" s="3"/>
      <c r="ABC228" s="3"/>
      <c r="ABD228" s="3"/>
      <c r="ABE228" s="3"/>
      <c r="ABF228" s="3"/>
      <c r="ABG228" s="3"/>
      <c r="ABH228" s="3"/>
      <c r="ABI228" s="3"/>
      <c r="ABJ228" s="3"/>
      <c r="ABK228" s="3"/>
      <c r="ABL228" s="3"/>
      <c r="ABM228" s="3"/>
      <c r="ABN228" s="3"/>
      <c r="ABO228" s="3"/>
      <c r="ABP228" s="3"/>
      <c r="ABQ228" s="3"/>
      <c r="ABR228" s="3"/>
      <c r="ABS228" s="3"/>
      <c r="ABT228" s="3"/>
      <c r="ABU228" s="3"/>
      <c r="ABV228" s="3"/>
      <c r="ABW228" s="3"/>
      <c r="ABX228" s="3"/>
      <c r="ABY228" s="3"/>
      <c r="ABZ228" s="3"/>
      <c r="ACA228" s="3"/>
      <c r="ACB228" s="3"/>
      <c r="ACC228" s="3"/>
      <c r="ACD228" s="3"/>
      <c r="ACE228" s="3"/>
      <c r="ACF228" s="3"/>
      <c r="ACG228" s="3"/>
      <c r="ACH228" s="3"/>
      <c r="ACI228" s="3"/>
      <c r="ACJ228" s="3"/>
      <c r="ACK228" s="3"/>
      <c r="ACL228" s="3"/>
      <c r="ACM228" s="3"/>
      <c r="ACN228" s="3"/>
      <c r="ACO228" s="3"/>
      <c r="ACP228" s="3"/>
      <c r="ACQ228" s="3"/>
      <c r="ACR228" s="3"/>
      <c r="ACS228" s="3"/>
      <c r="ACT228" s="3"/>
      <c r="ACU228" s="3"/>
      <c r="ACV228" s="3"/>
      <c r="ACW228" s="3"/>
      <c r="ACX228" s="3"/>
      <c r="ACY228" s="3"/>
      <c r="ACZ228" s="3"/>
      <c r="ADA228" s="3"/>
      <c r="ADB228" s="3"/>
      <c r="ADC228" s="3"/>
      <c r="ADD228" s="3"/>
      <c r="ADE228" s="3"/>
      <c r="ADF228" s="3"/>
      <c r="ADG228" s="3"/>
      <c r="ADH228" s="3"/>
      <c r="ADI228" s="3"/>
      <c r="ADJ228" s="3"/>
      <c r="ADK228" s="3"/>
      <c r="ADL228" s="3"/>
      <c r="ADM228" s="3"/>
      <c r="ADN228" s="3"/>
      <c r="ADO228" s="3"/>
      <c r="ADP228" s="3"/>
      <c r="ADQ228" s="3"/>
      <c r="ADR228" s="3"/>
      <c r="ADS228" s="3"/>
      <c r="ADT228" s="3"/>
      <c r="ADU228" s="3"/>
      <c r="ADV228" s="3"/>
    </row>
    <row r="229" spans="1:802 16383:16383" s="4" customFormat="1" ht="25.5">
      <c r="A229" s="3"/>
      <c r="B229" s="38" t="s">
        <v>101</v>
      </c>
      <c r="C229" s="84">
        <f>22770/C228</f>
        <v>0.65382185723310171</v>
      </c>
      <c r="D229" s="184"/>
      <c r="E229" s="185"/>
      <c r="F229" s="84">
        <f>16188/F228</f>
        <v>0.5059540553211439</v>
      </c>
      <c r="G229" s="184"/>
      <c r="H229" s="185"/>
      <c r="I229" s="84">
        <f>13050/I228</f>
        <v>0.40782524453889185</v>
      </c>
      <c r="J229" s="59"/>
      <c r="K229" s="47"/>
      <c r="L229" s="84">
        <f>11542/L228</f>
        <v>0.35429904533873591</v>
      </c>
      <c r="M229" s="59"/>
      <c r="N229" s="47"/>
      <c r="O229" s="84">
        <f>9233/O228</f>
        <v>0.27398439122822638</v>
      </c>
      <c r="P229" s="59"/>
      <c r="Q229" s="47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  <c r="IX229" s="3"/>
      <c r="IY229" s="3"/>
      <c r="IZ229" s="3"/>
      <c r="JA229" s="3"/>
      <c r="JB229" s="3"/>
      <c r="JC229" s="3"/>
      <c r="JD229" s="3"/>
      <c r="JE229" s="3"/>
      <c r="JF229" s="3"/>
      <c r="JG229" s="3"/>
      <c r="JH229" s="3"/>
      <c r="JI229" s="3"/>
      <c r="JJ229" s="3"/>
      <c r="JK229" s="3"/>
      <c r="JL229" s="3"/>
      <c r="JM229" s="3"/>
      <c r="JN229" s="3"/>
      <c r="JO229" s="3"/>
      <c r="JP229" s="3"/>
      <c r="JQ229" s="3"/>
      <c r="JR229" s="3"/>
      <c r="JS229" s="3"/>
      <c r="JT229" s="3"/>
      <c r="JU229" s="3"/>
      <c r="JV229" s="3"/>
      <c r="JW229" s="3"/>
      <c r="JX229" s="3"/>
      <c r="JY229" s="3"/>
      <c r="JZ229" s="3"/>
      <c r="KA229" s="3"/>
      <c r="KB229" s="3"/>
      <c r="KC229" s="3"/>
      <c r="KD229" s="3"/>
      <c r="KE229" s="3"/>
      <c r="KF229" s="3"/>
      <c r="KG229" s="3"/>
      <c r="KH229" s="3"/>
      <c r="KI229" s="3"/>
      <c r="KJ229" s="3"/>
      <c r="KK229" s="3"/>
      <c r="KL229" s="3"/>
      <c r="KM229" s="3"/>
      <c r="KN229" s="3"/>
      <c r="KO229" s="3"/>
      <c r="KP229" s="3"/>
      <c r="KQ229" s="3"/>
      <c r="KR229" s="3"/>
      <c r="KS229" s="3"/>
      <c r="KT229" s="3"/>
      <c r="KU229" s="3"/>
      <c r="KV229" s="3"/>
      <c r="KW229" s="3"/>
      <c r="KX229" s="3"/>
      <c r="KY229" s="3"/>
      <c r="KZ229" s="3"/>
      <c r="LA229" s="3"/>
      <c r="LB229" s="3"/>
      <c r="LC229" s="3"/>
      <c r="LD229" s="3"/>
      <c r="LE229" s="3"/>
      <c r="LF229" s="3"/>
      <c r="LG229" s="3"/>
      <c r="LH229" s="3"/>
      <c r="LI229" s="3"/>
      <c r="LJ229" s="3"/>
      <c r="LK229" s="3"/>
      <c r="LL229" s="3"/>
      <c r="LM229" s="3"/>
      <c r="LN229" s="3"/>
      <c r="LO229" s="3"/>
      <c r="LP229" s="3"/>
      <c r="LQ229" s="3"/>
      <c r="LR229" s="3"/>
      <c r="LS229" s="3"/>
      <c r="LT229" s="3"/>
      <c r="LU229" s="3"/>
      <c r="LV229" s="3"/>
      <c r="LW229" s="3"/>
      <c r="LX229" s="3"/>
      <c r="LY229" s="3"/>
      <c r="LZ229" s="3"/>
      <c r="MA229" s="3"/>
      <c r="MB229" s="3"/>
      <c r="MC229" s="3"/>
      <c r="MD229" s="3"/>
      <c r="ME229" s="3"/>
      <c r="MF229" s="3"/>
      <c r="MG229" s="3"/>
      <c r="MH229" s="3"/>
      <c r="MI229" s="3"/>
      <c r="MJ229" s="3"/>
      <c r="MK229" s="3"/>
      <c r="ML229" s="3"/>
      <c r="MM229" s="3"/>
      <c r="MN229" s="3"/>
      <c r="MO229" s="3"/>
      <c r="MP229" s="3"/>
      <c r="MQ229" s="3"/>
      <c r="MR229" s="3"/>
      <c r="MS229" s="3"/>
      <c r="MT229" s="3"/>
      <c r="MU229" s="3"/>
      <c r="MV229" s="3"/>
      <c r="MW229" s="3"/>
      <c r="MX229" s="3"/>
      <c r="MY229" s="3"/>
      <c r="MZ229" s="3"/>
      <c r="NA229" s="3"/>
      <c r="NB229" s="3"/>
      <c r="NC229" s="3"/>
      <c r="ND229" s="3"/>
      <c r="NE229" s="3"/>
      <c r="NF229" s="3"/>
      <c r="NG229" s="3"/>
      <c r="NH229" s="3"/>
      <c r="NI229" s="3"/>
      <c r="NJ229" s="3"/>
      <c r="NK229" s="3"/>
      <c r="NL229" s="3"/>
      <c r="NM229" s="3"/>
      <c r="NN229" s="3"/>
      <c r="NO229" s="3"/>
      <c r="NP229" s="3"/>
      <c r="NQ229" s="3"/>
      <c r="NR229" s="3"/>
      <c r="NS229" s="3"/>
      <c r="NT229" s="3"/>
      <c r="NU229" s="3"/>
      <c r="NV229" s="3"/>
      <c r="NW229" s="3"/>
      <c r="NX229" s="3"/>
      <c r="NY229" s="3"/>
      <c r="NZ229" s="3"/>
      <c r="OA229" s="3"/>
      <c r="OB229" s="3"/>
      <c r="OC229" s="3"/>
      <c r="OD229" s="3"/>
      <c r="OE229" s="3"/>
      <c r="OF229" s="3"/>
      <c r="OG229" s="3"/>
      <c r="OH229" s="3"/>
      <c r="OI229" s="3"/>
      <c r="OJ229" s="3"/>
      <c r="OK229" s="3"/>
      <c r="OL229" s="3"/>
      <c r="OM229" s="3"/>
      <c r="ON229" s="3"/>
      <c r="OO229" s="3"/>
      <c r="OP229" s="3"/>
      <c r="OQ229" s="3"/>
      <c r="OR229" s="3"/>
      <c r="OS229" s="3"/>
      <c r="OT229" s="3"/>
      <c r="OU229" s="3"/>
      <c r="OV229" s="3"/>
      <c r="OW229" s="3"/>
      <c r="OX229" s="3"/>
      <c r="OY229" s="3"/>
      <c r="OZ229" s="3"/>
      <c r="PA229" s="3"/>
      <c r="PB229" s="3"/>
      <c r="PC229" s="3"/>
      <c r="PD229" s="3"/>
      <c r="PE229" s="3"/>
      <c r="PF229" s="3"/>
      <c r="PG229" s="3"/>
      <c r="PH229" s="3"/>
      <c r="PI229" s="3"/>
      <c r="PJ229" s="3"/>
      <c r="PK229" s="3"/>
      <c r="PL229" s="3"/>
      <c r="PM229" s="3"/>
      <c r="PN229" s="3"/>
      <c r="PO229" s="3"/>
      <c r="PP229" s="3"/>
      <c r="PQ229" s="3"/>
      <c r="PR229" s="3"/>
      <c r="PS229" s="3"/>
      <c r="PT229" s="3"/>
      <c r="PU229" s="3"/>
      <c r="PV229" s="3"/>
      <c r="PW229" s="3"/>
      <c r="PX229" s="3"/>
      <c r="PY229" s="3"/>
      <c r="PZ229" s="3"/>
      <c r="QA229" s="3"/>
      <c r="QB229" s="3"/>
      <c r="QC229" s="3"/>
      <c r="QD229" s="3"/>
      <c r="QE229" s="3"/>
      <c r="QF229" s="3"/>
      <c r="QG229" s="3"/>
      <c r="QH229" s="3"/>
      <c r="QI229" s="3"/>
      <c r="QJ229" s="3"/>
      <c r="QK229" s="3"/>
      <c r="QL229" s="3"/>
      <c r="QM229" s="3"/>
      <c r="QN229" s="3"/>
      <c r="QO229" s="3"/>
      <c r="QP229" s="3"/>
      <c r="QQ229" s="3"/>
      <c r="QR229" s="3"/>
      <c r="QS229" s="3"/>
      <c r="QT229" s="3"/>
      <c r="QU229" s="3"/>
      <c r="QV229" s="3"/>
      <c r="QW229" s="3"/>
      <c r="QX229" s="3"/>
      <c r="QY229" s="3"/>
      <c r="QZ229" s="3"/>
      <c r="RA229" s="3"/>
      <c r="RB229" s="3"/>
      <c r="RC229" s="3"/>
      <c r="RD229" s="3"/>
      <c r="RE229" s="3"/>
      <c r="RF229" s="3"/>
      <c r="RG229" s="3"/>
      <c r="RH229" s="3"/>
      <c r="RI229" s="3"/>
      <c r="RJ229" s="3"/>
      <c r="RK229" s="3"/>
      <c r="RL229" s="3"/>
      <c r="RM229" s="3"/>
      <c r="RN229" s="3"/>
      <c r="RO229" s="3"/>
      <c r="RP229" s="3"/>
      <c r="RQ229" s="3"/>
      <c r="RR229" s="3"/>
      <c r="RS229" s="3"/>
      <c r="RT229" s="3"/>
      <c r="RU229" s="3"/>
      <c r="RV229" s="3"/>
      <c r="RW229" s="3"/>
      <c r="RX229" s="3"/>
      <c r="RY229" s="3"/>
      <c r="RZ229" s="3"/>
      <c r="SA229" s="3"/>
      <c r="SB229" s="3"/>
      <c r="SC229" s="3"/>
      <c r="SD229" s="3"/>
      <c r="SE229" s="3"/>
      <c r="SF229" s="3"/>
      <c r="SG229" s="3"/>
      <c r="SH229" s="3"/>
      <c r="SI229" s="3"/>
      <c r="SJ229" s="3"/>
      <c r="SK229" s="3"/>
      <c r="SL229" s="3"/>
      <c r="SM229" s="3"/>
      <c r="SN229" s="3"/>
      <c r="SO229" s="3"/>
      <c r="SP229" s="3"/>
      <c r="SQ229" s="3"/>
      <c r="SR229" s="3"/>
      <c r="SS229" s="3"/>
      <c r="ST229" s="3"/>
      <c r="SU229" s="3"/>
      <c r="SV229" s="3"/>
      <c r="SW229" s="3"/>
      <c r="SX229" s="3"/>
      <c r="SY229" s="3"/>
      <c r="SZ229" s="3"/>
      <c r="TA229" s="3"/>
      <c r="TB229" s="3"/>
      <c r="TC229" s="3"/>
      <c r="TD229" s="3"/>
      <c r="TE229" s="3"/>
      <c r="TF229" s="3"/>
      <c r="TG229" s="3"/>
      <c r="TH229" s="3"/>
      <c r="TI229" s="3"/>
      <c r="TJ229" s="3"/>
      <c r="TK229" s="3"/>
      <c r="TL229" s="3"/>
      <c r="TM229" s="3"/>
      <c r="TN229" s="3"/>
      <c r="TO229" s="3"/>
      <c r="TP229" s="3"/>
      <c r="TQ229" s="3"/>
      <c r="TR229" s="3"/>
      <c r="TS229" s="3"/>
      <c r="TT229" s="3"/>
      <c r="TU229" s="3"/>
      <c r="TV229" s="3"/>
      <c r="TW229" s="3"/>
      <c r="TX229" s="3"/>
      <c r="TY229" s="3"/>
      <c r="TZ229" s="3"/>
      <c r="UA229" s="3"/>
      <c r="UB229" s="3"/>
      <c r="UC229" s="3"/>
      <c r="UD229" s="3"/>
      <c r="UE229" s="3"/>
      <c r="UF229" s="3"/>
      <c r="UG229" s="3"/>
      <c r="UH229" s="3"/>
      <c r="UI229" s="3"/>
      <c r="UJ229" s="3"/>
      <c r="UK229" s="3"/>
      <c r="UL229" s="3"/>
      <c r="UM229" s="3"/>
      <c r="UN229" s="3"/>
      <c r="UO229" s="3"/>
      <c r="UP229" s="3"/>
      <c r="UQ229" s="3"/>
      <c r="UR229" s="3"/>
      <c r="US229" s="3"/>
      <c r="UT229" s="3"/>
      <c r="UU229" s="3"/>
      <c r="UV229" s="3"/>
      <c r="UW229" s="3"/>
      <c r="UX229" s="3"/>
      <c r="UY229" s="3"/>
      <c r="UZ229" s="3"/>
      <c r="VA229" s="3"/>
      <c r="VB229" s="3"/>
      <c r="VC229" s="3"/>
      <c r="VD229" s="3"/>
      <c r="VE229" s="3"/>
      <c r="VF229" s="3"/>
      <c r="VG229" s="3"/>
      <c r="VH229" s="3"/>
      <c r="VI229" s="3"/>
      <c r="VJ229" s="3"/>
      <c r="VK229" s="3"/>
      <c r="VL229" s="3"/>
      <c r="VM229" s="3"/>
      <c r="VN229" s="3"/>
      <c r="VO229" s="3"/>
      <c r="VP229" s="3"/>
      <c r="VQ229" s="3"/>
      <c r="VR229" s="3"/>
      <c r="VS229" s="3"/>
      <c r="VT229" s="3"/>
      <c r="VU229" s="3"/>
      <c r="VV229" s="3"/>
      <c r="VW229" s="3"/>
      <c r="VX229" s="3"/>
      <c r="VY229" s="3"/>
      <c r="VZ229" s="3"/>
      <c r="WA229" s="3"/>
      <c r="WB229" s="3"/>
      <c r="WC229" s="3"/>
      <c r="WD229" s="3"/>
      <c r="WE229" s="3"/>
      <c r="WF229" s="3"/>
      <c r="WG229" s="3"/>
      <c r="WH229" s="3"/>
      <c r="WI229" s="3"/>
      <c r="WJ229" s="3"/>
      <c r="WK229" s="3"/>
      <c r="WL229" s="3"/>
      <c r="WM229" s="3"/>
      <c r="WN229" s="3"/>
      <c r="WO229" s="3"/>
      <c r="WP229" s="3"/>
      <c r="WQ229" s="3"/>
      <c r="WR229" s="3"/>
      <c r="WS229" s="3"/>
      <c r="WT229" s="3"/>
      <c r="WU229" s="3"/>
      <c r="WV229" s="3"/>
      <c r="WW229" s="3"/>
      <c r="WX229" s="3"/>
      <c r="WY229" s="3"/>
      <c r="WZ229" s="3"/>
      <c r="XA229" s="3"/>
      <c r="XB229" s="3"/>
      <c r="XC229" s="3"/>
      <c r="XD229" s="3"/>
      <c r="XE229" s="3"/>
      <c r="XF229" s="3"/>
      <c r="XG229" s="3"/>
      <c r="XH229" s="3"/>
      <c r="XI229" s="3"/>
      <c r="XJ229" s="3"/>
      <c r="XK229" s="3"/>
      <c r="XL229" s="3"/>
      <c r="XM229" s="3"/>
      <c r="XN229" s="3"/>
      <c r="XO229" s="3"/>
      <c r="XP229" s="3"/>
      <c r="XQ229" s="3"/>
      <c r="XR229" s="3"/>
      <c r="XS229" s="3"/>
      <c r="XT229" s="3"/>
      <c r="XU229" s="3"/>
      <c r="XV229" s="3"/>
      <c r="XW229" s="3"/>
      <c r="XX229" s="3"/>
      <c r="XY229" s="3"/>
      <c r="XZ229" s="3"/>
      <c r="YA229" s="3"/>
      <c r="YB229" s="3"/>
      <c r="YC229" s="3"/>
      <c r="YD229" s="3"/>
      <c r="YE229" s="3"/>
      <c r="YF229" s="3"/>
      <c r="YG229" s="3"/>
      <c r="YH229" s="3"/>
      <c r="YI229" s="3"/>
      <c r="YJ229" s="3"/>
      <c r="YK229" s="3"/>
      <c r="YL229" s="3"/>
      <c r="YM229" s="3"/>
      <c r="YN229" s="3"/>
      <c r="YO229" s="3"/>
      <c r="YP229" s="3"/>
      <c r="YQ229" s="3"/>
      <c r="YR229" s="3"/>
      <c r="YS229" s="3"/>
      <c r="YT229" s="3"/>
      <c r="YU229" s="3"/>
      <c r="YV229" s="3"/>
      <c r="YW229" s="3"/>
      <c r="YX229" s="3"/>
      <c r="YY229" s="3"/>
      <c r="YZ229" s="3"/>
      <c r="ZA229" s="3"/>
      <c r="ZB229" s="3"/>
      <c r="ZC229" s="3"/>
      <c r="ZD229" s="3"/>
      <c r="ZE229" s="3"/>
      <c r="ZF229" s="3"/>
      <c r="ZG229" s="3"/>
      <c r="ZH229" s="3"/>
      <c r="ZI229" s="3"/>
      <c r="ZJ229" s="3"/>
      <c r="ZK229" s="3"/>
      <c r="ZL229" s="3"/>
      <c r="ZM229" s="3"/>
      <c r="ZN229" s="3"/>
      <c r="ZO229" s="3"/>
      <c r="ZP229" s="3"/>
      <c r="ZQ229" s="3"/>
      <c r="ZR229" s="3"/>
      <c r="ZS229" s="3"/>
      <c r="ZT229" s="3"/>
      <c r="ZU229" s="3"/>
      <c r="ZV229" s="3"/>
      <c r="ZW229" s="3"/>
      <c r="ZX229" s="3"/>
      <c r="ZY229" s="3"/>
      <c r="ZZ229" s="3"/>
      <c r="AAA229" s="3"/>
      <c r="AAB229" s="3"/>
      <c r="AAC229" s="3"/>
      <c r="AAD229" s="3"/>
      <c r="AAE229" s="3"/>
      <c r="AAF229" s="3"/>
      <c r="AAG229" s="3"/>
      <c r="AAH229" s="3"/>
      <c r="AAI229" s="3"/>
      <c r="AAJ229" s="3"/>
      <c r="AAK229" s="3"/>
      <c r="AAL229" s="3"/>
      <c r="AAM229" s="3"/>
      <c r="AAN229" s="3"/>
      <c r="AAO229" s="3"/>
      <c r="AAP229" s="3"/>
      <c r="AAQ229" s="3"/>
      <c r="AAR229" s="3"/>
      <c r="AAS229" s="3"/>
      <c r="AAT229" s="3"/>
      <c r="AAU229" s="3"/>
      <c r="AAV229" s="3"/>
      <c r="AAW229" s="3"/>
      <c r="AAX229" s="3"/>
      <c r="AAY229" s="3"/>
      <c r="AAZ229" s="3"/>
      <c r="ABA229" s="3"/>
      <c r="ABB229" s="3"/>
      <c r="ABC229" s="3"/>
      <c r="ABD229" s="3"/>
      <c r="ABE229" s="3"/>
      <c r="ABF229" s="3"/>
      <c r="ABG229" s="3"/>
      <c r="ABH229" s="3"/>
      <c r="ABI229" s="3"/>
      <c r="ABJ229" s="3"/>
      <c r="ABK229" s="3"/>
      <c r="ABL229" s="3"/>
      <c r="ABM229" s="3"/>
      <c r="ABN229" s="3"/>
      <c r="ABO229" s="3"/>
      <c r="ABP229" s="3"/>
      <c r="ABQ229" s="3"/>
      <c r="ABR229" s="3"/>
      <c r="ABS229" s="3"/>
      <c r="ABT229" s="3"/>
      <c r="ABU229" s="3"/>
      <c r="ABV229" s="3"/>
      <c r="ABW229" s="3"/>
      <c r="ABX229" s="3"/>
      <c r="ABY229" s="3"/>
      <c r="ABZ229" s="3"/>
      <c r="ACA229" s="3"/>
      <c r="ACB229" s="3"/>
      <c r="ACC229" s="3"/>
      <c r="ACD229" s="3"/>
      <c r="ACE229" s="3"/>
      <c r="ACF229" s="3"/>
      <c r="ACG229" s="3"/>
      <c r="ACH229" s="3"/>
      <c r="ACI229" s="3"/>
      <c r="ACJ229" s="3"/>
      <c r="ACK229" s="3"/>
      <c r="ACL229" s="3"/>
      <c r="ACM229" s="3"/>
      <c r="ACN229" s="3"/>
      <c r="ACO229" s="3"/>
      <c r="ACP229" s="3"/>
      <c r="ACQ229" s="3"/>
      <c r="ACR229" s="3"/>
      <c r="ACS229" s="3"/>
      <c r="ACT229" s="3"/>
      <c r="ACU229" s="3"/>
      <c r="ACV229" s="3"/>
      <c r="ACW229" s="3"/>
      <c r="ACX229" s="3"/>
      <c r="ACY229" s="3"/>
      <c r="ACZ229" s="3"/>
      <c r="ADA229" s="3"/>
      <c r="ADB229" s="3"/>
      <c r="ADC229" s="3"/>
      <c r="ADD229" s="3"/>
      <c r="ADE229" s="3"/>
      <c r="ADF229" s="3"/>
      <c r="ADG229" s="3"/>
      <c r="ADH229" s="3"/>
      <c r="ADI229" s="3"/>
      <c r="ADJ229" s="3"/>
      <c r="ADK229" s="3"/>
      <c r="ADL229" s="3"/>
      <c r="ADM229" s="3"/>
      <c r="ADN229" s="3"/>
      <c r="ADO229" s="3"/>
      <c r="ADP229" s="3"/>
      <c r="ADQ229" s="3"/>
      <c r="ADR229" s="3"/>
      <c r="ADS229" s="3"/>
      <c r="ADT229" s="3"/>
      <c r="ADU229" s="3"/>
      <c r="ADV229" s="3"/>
    </row>
    <row r="230" spans="1:802 16383:16383" s="4" customFormat="1" ht="25.5">
      <c r="A230" s="3"/>
      <c r="B230" s="38" t="s">
        <v>102</v>
      </c>
      <c r="C230" s="84">
        <f>12056/C228</f>
        <v>0.34617814276689829</v>
      </c>
      <c r="D230" s="184"/>
      <c r="E230" s="185"/>
      <c r="F230" s="84">
        <f>15807/F228</f>
        <v>0.4940459446788561</v>
      </c>
      <c r="G230" s="184"/>
      <c r="H230" s="185"/>
      <c r="I230" s="84">
        <f>18492/I228</f>
        <v>0.57789305915809874</v>
      </c>
      <c r="J230" s="59"/>
      <c r="K230" s="47"/>
      <c r="L230" s="84">
        <f>21035/L228</f>
        <v>0.64570095466126409</v>
      </c>
      <c r="M230" s="59"/>
      <c r="N230" s="47"/>
      <c r="O230" s="84">
        <f>24466/O228</f>
        <v>0.72601560877177362</v>
      </c>
      <c r="P230" s="59"/>
      <c r="Q230" s="47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  <c r="IW230" s="3"/>
      <c r="IX230" s="3"/>
      <c r="IY230" s="3"/>
      <c r="IZ230" s="3"/>
      <c r="JA230" s="3"/>
      <c r="JB230" s="3"/>
      <c r="JC230" s="3"/>
      <c r="JD230" s="3"/>
      <c r="JE230" s="3"/>
      <c r="JF230" s="3"/>
      <c r="JG230" s="3"/>
      <c r="JH230" s="3"/>
      <c r="JI230" s="3"/>
      <c r="JJ230" s="3"/>
      <c r="JK230" s="3"/>
      <c r="JL230" s="3"/>
      <c r="JM230" s="3"/>
      <c r="JN230" s="3"/>
      <c r="JO230" s="3"/>
      <c r="JP230" s="3"/>
      <c r="JQ230" s="3"/>
      <c r="JR230" s="3"/>
      <c r="JS230" s="3"/>
      <c r="JT230" s="3"/>
      <c r="JU230" s="3"/>
      <c r="JV230" s="3"/>
      <c r="JW230" s="3"/>
      <c r="JX230" s="3"/>
      <c r="JY230" s="3"/>
      <c r="JZ230" s="3"/>
      <c r="KA230" s="3"/>
      <c r="KB230" s="3"/>
      <c r="KC230" s="3"/>
      <c r="KD230" s="3"/>
      <c r="KE230" s="3"/>
      <c r="KF230" s="3"/>
      <c r="KG230" s="3"/>
      <c r="KH230" s="3"/>
      <c r="KI230" s="3"/>
      <c r="KJ230" s="3"/>
      <c r="KK230" s="3"/>
      <c r="KL230" s="3"/>
      <c r="KM230" s="3"/>
      <c r="KN230" s="3"/>
      <c r="KO230" s="3"/>
      <c r="KP230" s="3"/>
      <c r="KQ230" s="3"/>
      <c r="KR230" s="3"/>
      <c r="KS230" s="3"/>
      <c r="KT230" s="3"/>
      <c r="KU230" s="3"/>
      <c r="KV230" s="3"/>
      <c r="KW230" s="3"/>
      <c r="KX230" s="3"/>
      <c r="KY230" s="3"/>
      <c r="KZ230" s="3"/>
      <c r="LA230" s="3"/>
      <c r="LB230" s="3"/>
      <c r="LC230" s="3"/>
      <c r="LD230" s="3"/>
      <c r="LE230" s="3"/>
      <c r="LF230" s="3"/>
      <c r="LG230" s="3"/>
      <c r="LH230" s="3"/>
      <c r="LI230" s="3"/>
      <c r="LJ230" s="3"/>
      <c r="LK230" s="3"/>
      <c r="LL230" s="3"/>
      <c r="LM230" s="3"/>
      <c r="LN230" s="3"/>
      <c r="LO230" s="3"/>
      <c r="LP230" s="3"/>
      <c r="LQ230" s="3"/>
      <c r="LR230" s="3"/>
      <c r="LS230" s="3"/>
      <c r="LT230" s="3"/>
      <c r="LU230" s="3"/>
      <c r="LV230" s="3"/>
      <c r="LW230" s="3"/>
      <c r="LX230" s="3"/>
      <c r="LY230" s="3"/>
      <c r="LZ230" s="3"/>
      <c r="MA230" s="3"/>
      <c r="MB230" s="3"/>
      <c r="MC230" s="3"/>
      <c r="MD230" s="3"/>
      <c r="ME230" s="3"/>
      <c r="MF230" s="3"/>
      <c r="MG230" s="3"/>
      <c r="MH230" s="3"/>
      <c r="MI230" s="3"/>
      <c r="MJ230" s="3"/>
      <c r="MK230" s="3"/>
      <c r="ML230" s="3"/>
      <c r="MM230" s="3"/>
      <c r="MN230" s="3"/>
      <c r="MO230" s="3"/>
      <c r="MP230" s="3"/>
      <c r="MQ230" s="3"/>
      <c r="MR230" s="3"/>
      <c r="MS230" s="3"/>
      <c r="MT230" s="3"/>
      <c r="MU230" s="3"/>
      <c r="MV230" s="3"/>
      <c r="MW230" s="3"/>
      <c r="MX230" s="3"/>
      <c r="MY230" s="3"/>
      <c r="MZ230" s="3"/>
      <c r="NA230" s="3"/>
      <c r="NB230" s="3"/>
      <c r="NC230" s="3"/>
      <c r="ND230" s="3"/>
      <c r="NE230" s="3"/>
      <c r="NF230" s="3"/>
      <c r="NG230" s="3"/>
      <c r="NH230" s="3"/>
      <c r="NI230" s="3"/>
      <c r="NJ230" s="3"/>
      <c r="NK230" s="3"/>
      <c r="NL230" s="3"/>
      <c r="NM230" s="3"/>
      <c r="NN230" s="3"/>
      <c r="NO230" s="3"/>
      <c r="NP230" s="3"/>
      <c r="NQ230" s="3"/>
      <c r="NR230" s="3"/>
      <c r="NS230" s="3"/>
      <c r="NT230" s="3"/>
      <c r="NU230" s="3"/>
      <c r="NV230" s="3"/>
      <c r="NW230" s="3"/>
      <c r="NX230" s="3"/>
      <c r="NY230" s="3"/>
      <c r="NZ230" s="3"/>
      <c r="OA230" s="3"/>
      <c r="OB230" s="3"/>
      <c r="OC230" s="3"/>
      <c r="OD230" s="3"/>
      <c r="OE230" s="3"/>
      <c r="OF230" s="3"/>
      <c r="OG230" s="3"/>
      <c r="OH230" s="3"/>
      <c r="OI230" s="3"/>
      <c r="OJ230" s="3"/>
      <c r="OK230" s="3"/>
      <c r="OL230" s="3"/>
      <c r="OM230" s="3"/>
      <c r="ON230" s="3"/>
      <c r="OO230" s="3"/>
      <c r="OP230" s="3"/>
      <c r="OQ230" s="3"/>
      <c r="OR230" s="3"/>
      <c r="OS230" s="3"/>
      <c r="OT230" s="3"/>
      <c r="OU230" s="3"/>
      <c r="OV230" s="3"/>
      <c r="OW230" s="3"/>
      <c r="OX230" s="3"/>
      <c r="OY230" s="3"/>
      <c r="OZ230" s="3"/>
      <c r="PA230" s="3"/>
      <c r="PB230" s="3"/>
      <c r="PC230" s="3"/>
      <c r="PD230" s="3"/>
      <c r="PE230" s="3"/>
      <c r="PF230" s="3"/>
      <c r="PG230" s="3"/>
      <c r="PH230" s="3"/>
      <c r="PI230" s="3"/>
      <c r="PJ230" s="3"/>
      <c r="PK230" s="3"/>
      <c r="PL230" s="3"/>
      <c r="PM230" s="3"/>
      <c r="PN230" s="3"/>
      <c r="PO230" s="3"/>
      <c r="PP230" s="3"/>
      <c r="PQ230" s="3"/>
      <c r="PR230" s="3"/>
      <c r="PS230" s="3"/>
      <c r="PT230" s="3"/>
      <c r="PU230" s="3"/>
      <c r="PV230" s="3"/>
      <c r="PW230" s="3"/>
      <c r="PX230" s="3"/>
      <c r="PY230" s="3"/>
      <c r="PZ230" s="3"/>
      <c r="QA230" s="3"/>
      <c r="QB230" s="3"/>
      <c r="QC230" s="3"/>
      <c r="QD230" s="3"/>
      <c r="QE230" s="3"/>
      <c r="QF230" s="3"/>
      <c r="QG230" s="3"/>
      <c r="QH230" s="3"/>
      <c r="QI230" s="3"/>
      <c r="QJ230" s="3"/>
      <c r="QK230" s="3"/>
      <c r="QL230" s="3"/>
      <c r="QM230" s="3"/>
      <c r="QN230" s="3"/>
      <c r="QO230" s="3"/>
      <c r="QP230" s="3"/>
      <c r="QQ230" s="3"/>
      <c r="QR230" s="3"/>
      <c r="QS230" s="3"/>
      <c r="QT230" s="3"/>
      <c r="QU230" s="3"/>
      <c r="QV230" s="3"/>
      <c r="QW230" s="3"/>
      <c r="QX230" s="3"/>
      <c r="QY230" s="3"/>
      <c r="QZ230" s="3"/>
      <c r="RA230" s="3"/>
      <c r="RB230" s="3"/>
      <c r="RC230" s="3"/>
      <c r="RD230" s="3"/>
      <c r="RE230" s="3"/>
      <c r="RF230" s="3"/>
      <c r="RG230" s="3"/>
      <c r="RH230" s="3"/>
      <c r="RI230" s="3"/>
      <c r="RJ230" s="3"/>
      <c r="RK230" s="3"/>
      <c r="RL230" s="3"/>
      <c r="RM230" s="3"/>
      <c r="RN230" s="3"/>
      <c r="RO230" s="3"/>
      <c r="RP230" s="3"/>
      <c r="RQ230" s="3"/>
      <c r="RR230" s="3"/>
      <c r="RS230" s="3"/>
      <c r="RT230" s="3"/>
      <c r="RU230" s="3"/>
      <c r="RV230" s="3"/>
      <c r="RW230" s="3"/>
      <c r="RX230" s="3"/>
      <c r="RY230" s="3"/>
      <c r="RZ230" s="3"/>
      <c r="SA230" s="3"/>
      <c r="SB230" s="3"/>
      <c r="SC230" s="3"/>
      <c r="SD230" s="3"/>
      <c r="SE230" s="3"/>
      <c r="SF230" s="3"/>
      <c r="SG230" s="3"/>
      <c r="SH230" s="3"/>
      <c r="SI230" s="3"/>
      <c r="SJ230" s="3"/>
      <c r="SK230" s="3"/>
      <c r="SL230" s="3"/>
      <c r="SM230" s="3"/>
      <c r="SN230" s="3"/>
      <c r="SO230" s="3"/>
      <c r="SP230" s="3"/>
      <c r="SQ230" s="3"/>
      <c r="SR230" s="3"/>
      <c r="SS230" s="3"/>
      <c r="ST230" s="3"/>
      <c r="SU230" s="3"/>
      <c r="SV230" s="3"/>
      <c r="SW230" s="3"/>
      <c r="SX230" s="3"/>
      <c r="SY230" s="3"/>
      <c r="SZ230" s="3"/>
      <c r="TA230" s="3"/>
      <c r="TB230" s="3"/>
      <c r="TC230" s="3"/>
      <c r="TD230" s="3"/>
      <c r="TE230" s="3"/>
      <c r="TF230" s="3"/>
      <c r="TG230" s="3"/>
      <c r="TH230" s="3"/>
      <c r="TI230" s="3"/>
      <c r="TJ230" s="3"/>
      <c r="TK230" s="3"/>
      <c r="TL230" s="3"/>
      <c r="TM230" s="3"/>
      <c r="TN230" s="3"/>
      <c r="TO230" s="3"/>
      <c r="TP230" s="3"/>
      <c r="TQ230" s="3"/>
      <c r="TR230" s="3"/>
      <c r="TS230" s="3"/>
      <c r="TT230" s="3"/>
      <c r="TU230" s="3"/>
      <c r="TV230" s="3"/>
      <c r="TW230" s="3"/>
      <c r="TX230" s="3"/>
      <c r="TY230" s="3"/>
      <c r="TZ230" s="3"/>
      <c r="UA230" s="3"/>
      <c r="UB230" s="3"/>
      <c r="UC230" s="3"/>
      <c r="UD230" s="3"/>
      <c r="UE230" s="3"/>
      <c r="UF230" s="3"/>
      <c r="UG230" s="3"/>
      <c r="UH230" s="3"/>
      <c r="UI230" s="3"/>
      <c r="UJ230" s="3"/>
      <c r="UK230" s="3"/>
      <c r="UL230" s="3"/>
      <c r="UM230" s="3"/>
      <c r="UN230" s="3"/>
      <c r="UO230" s="3"/>
      <c r="UP230" s="3"/>
      <c r="UQ230" s="3"/>
      <c r="UR230" s="3"/>
      <c r="US230" s="3"/>
      <c r="UT230" s="3"/>
      <c r="UU230" s="3"/>
      <c r="UV230" s="3"/>
      <c r="UW230" s="3"/>
      <c r="UX230" s="3"/>
      <c r="UY230" s="3"/>
      <c r="UZ230" s="3"/>
      <c r="VA230" s="3"/>
      <c r="VB230" s="3"/>
      <c r="VC230" s="3"/>
      <c r="VD230" s="3"/>
      <c r="VE230" s="3"/>
      <c r="VF230" s="3"/>
      <c r="VG230" s="3"/>
      <c r="VH230" s="3"/>
      <c r="VI230" s="3"/>
      <c r="VJ230" s="3"/>
      <c r="VK230" s="3"/>
      <c r="VL230" s="3"/>
      <c r="VM230" s="3"/>
      <c r="VN230" s="3"/>
      <c r="VO230" s="3"/>
      <c r="VP230" s="3"/>
      <c r="VQ230" s="3"/>
      <c r="VR230" s="3"/>
      <c r="VS230" s="3"/>
      <c r="VT230" s="3"/>
      <c r="VU230" s="3"/>
      <c r="VV230" s="3"/>
      <c r="VW230" s="3"/>
      <c r="VX230" s="3"/>
      <c r="VY230" s="3"/>
      <c r="VZ230" s="3"/>
      <c r="WA230" s="3"/>
      <c r="WB230" s="3"/>
      <c r="WC230" s="3"/>
      <c r="WD230" s="3"/>
      <c r="WE230" s="3"/>
      <c r="WF230" s="3"/>
      <c r="WG230" s="3"/>
      <c r="WH230" s="3"/>
      <c r="WI230" s="3"/>
      <c r="WJ230" s="3"/>
      <c r="WK230" s="3"/>
      <c r="WL230" s="3"/>
      <c r="WM230" s="3"/>
      <c r="WN230" s="3"/>
      <c r="WO230" s="3"/>
      <c r="WP230" s="3"/>
      <c r="WQ230" s="3"/>
      <c r="WR230" s="3"/>
      <c r="WS230" s="3"/>
      <c r="WT230" s="3"/>
      <c r="WU230" s="3"/>
      <c r="WV230" s="3"/>
      <c r="WW230" s="3"/>
      <c r="WX230" s="3"/>
      <c r="WY230" s="3"/>
      <c r="WZ230" s="3"/>
      <c r="XA230" s="3"/>
      <c r="XB230" s="3"/>
      <c r="XC230" s="3"/>
      <c r="XD230" s="3"/>
      <c r="XE230" s="3"/>
      <c r="XF230" s="3"/>
      <c r="XG230" s="3"/>
      <c r="XH230" s="3"/>
      <c r="XI230" s="3"/>
      <c r="XJ230" s="3"/>
      <c r="XK230" s="3"/>
      <c r="XL230" s="3"/>
      <c r="XM230" s="3"/>
      <c r="XN230" s="3"/>
      <c r="XO230" s="3"/>
      <c r="XP230" s="3"/>
      <c r="XQ230" s="3"/>
      <c r="XR230" s="3"/>
      <c r="XS230" s="3"/>
      <c r="XT230" s="3"/>
      <c r="XU230" s="3"/>
      <c r="XV230" s="3"/>
      <c r="XW230" s="3"/>
      <c r="XX230" s="3"/>
      <c r="XY230" s="3"/>
      <c r="XZ230" s="3"/>
      <c r="YA230" s="3"/>
      <c r="YB230" s="3"/>
      <c r="YC230" s="3"/>
      <c r="YD230" s="3"/>
      <c r="YE230" s="3"/>
      <c r="YF230" s="3"/>
      <c r="YG230" s="3"/>
      <c r="YH230" s="3"/>
      <c r="YI230" s="3"/>
      <c r="YJ230" s="3"/>
      <c r="YK230" s="3"/>
      <c r="YL230" s="3"/>
      <c r="YM230" s="3"/>
      <c r="YN230" s="3"/>
      <c r="YO230" s="3"/>
      <c r="YP230" s="3"/>
      <c r="YQ230" s="3"/>
      <c r="YR230" s="3"/>
      <c r="YS230" s="3"/>
      <c r="YT230" s="3"/>
      <c r="YU230" s="3"/>
      <c r="YV230" s="3"/>
      <c r="YW230" s="3"/>
      <c r="YX230" s="3"/>
      <c r="YY230" s="3"/>
      <c r="YZ230" s="3"/>
      <c r="ZA230" s="3"/>
      <c r="ZB230" s="3"/>
      <c r="ZC230" s="3"/>
      <c r="ZD230" s="3"/>
      <c r="ZE230" s="3"/>
      <c r="ZF230" s="3"/>
      <c r="ZG230" s="3"/>
      <c r="ZH230" s="3"/>
      <c r="ZI230" s="3"/>
      <c r="ZJ230" s="3"/>
      <c r="ZK230" s="3"/>
      <c r="ZL230" s="3"/>
      <c r="ZM230" s="3"/>
      <c r="ZN230" s="3"/>
      <c r="ZO230" s="3"/>
      <c r="ZP230" s="3"/>
      <c r="ZQ230" s="3"/>
      <c r="ZR230" s="3"/>
      <c r="ZS230" s="3"/>
      <c r="ZT230" s="3"/>
      <c r="ZU230" s="3"/>
      <c r="ZV230" s="3"/>
      <c r="ZW230" s="3"/>
      <c r="ZX230" s="3"/>
      <c r="ZY230" s="3"/>
      <c r="ZZ230" s="3"/>
      <c r="AAA230" s="3"/>
      <c r="AAB230" s="3"/>
      <c r="AAC230" s="3"/>
      <c r="AAD230" s="3"/>
      <c r="AAE230" s="3"/>
      <c r="AAF230" s="3"/>
      <c r="AAG230" s="3"/>
      <c r="AAH230" s="3"/>
      <c r="AAI230" s="3"/>
      <c r="AAJ230" s="3"/>
      <c r="AAK230" s="3"/>
      <c r="AAL230" s="3"/>
      <c r="AAM230" s="3"/>
      <c r="AAN230" s="3"/>
      <c r="AAO230" s="3"/>
      <c r="AAP230" s="3"/>
      <c r="AAQ230" s="3"/>
      <c r="AAR230" s="3"/>
      <c r="AAS230" s="3"/>
      <c r="AAT230" s="3"/>
      <c r="AAU230" s="3"/>
      <c r="AAV230" s="3"/>
      <c r="AAW230" s="3"/>
      <c r="AAX230" s="3"/>
      <c r="AAY230" s="3"/>
      <c r="AAZ230" s="3"/>
      <c r="ABA230" s="3"/>
      <c r="ABB230" s="3"/>
      <c r="ABC230" s="3"/>
      <c r="ABD230" s="3"/>
      <c r="ABE230" s="3"/>
      <c r="ABF230" s="3"/>
      <c r="ABG230" s="3"/>
      <c r="ABH230" s="3"/>
      <c r="ABI230" s="3"/>
      <c r="ABJ230" s="3"/>
      <c r="ABK230" s="3"/>
      <c r="ABL230" s="3"/>
      <c r="ABM230" s="3"/>
      <c r="ABN230" s="3"/>
      <c r="ABO230" s="3"/>
      <c r="ABP230" s="3"/>
      <c r="ABQ230" s="3"/>
      <c r="ABR230" s="3"/>
      <c r="ABS230" s="3"/>
      <c r="ABT230" s="3"/>
      <c r="ABU230" s="3"/>
      <c r="ABV230" s="3"/>
      <c r="ABW230" s="3"/>
      <c r="ABX230" s="3"/>
      <c r="ABY230" s="3"/>
      <c r="ABZ230" s="3"/>
      <c r="ACA230" s="3"/>
      <c r="ACB230" s="3"/>
      <c r="ACC230" s="3"/>
      <c r="ACD230" s="3"/>
      <c r="ACE230" s="3"/>
      <c r="ACF230" s="3"/>
      <c r="ACG230" s="3"/>
      <c r="ACH230" s="3"/>
      <c r="ACI230" s="3"/>
      <c r="ACJ230" s="3"/>
      <c r="ACK230" s="3"/>
      <c r="ACL230" s="3"/>
      <c r="ACM230" s="3"/>
      <c r="ACN230" s="3"/>
      <c r="ACO230" s="3"/>
      <c r="ACP230" s="3"/>
      <c r="ACQ230" s="3"/>
      <c r="ACR230" s="3"/>
      <c r="ACS230" s="3"/>
      <c r="ACT230" s="3"/>
      <c r="ACU230" s="3"/>
      <c r="ACV230" s="3"/>
      <c r="ACW230" s="3"/>
      <c r="ACX230" s="3"/>
      <c r="ACY230" s="3"/>
      <c r="ACZ230" s="3"/>
      <c r="ADA230" s="3"/>
      <c r="ADB230" s="3"/>
      <c r="ADC230" s="3"/>
      <c r="ADD230" s="3"/>
      <c r="ADE230" s="3"/>
      <c r="ADF230" s="3"/>
      <c r="ADG230" s="3"/>
      <c r="ADH230" s="3"/>
      <c r="ADI230" s="3"/>
      <c r="ADJ230" s="3"/>
      <c r="ADK230" s="3"/>
      <c r="ADL230" s="3"/>
      <c r="ADM230" s="3"/>
      <c r="ADN230" s="3"/>
      <c r="ADO230" s="3"/>
      <c r="ADP230" s="3"/>
      <c r="ADQ230" s="3"/>
      <c r="ADR230" s="3"/>
      <c r="ADS230" s="3"/>
      <c r="ADT230" s="3"/>
      <c r="ADU230" s="3"/>
      <c r="ADV230" s="3"/>
    </row>
    <row r="231" spans="1:802 16383:16383" s="4" customFormat="1">
      <c r="A231" s="3"/>
      <c r="B231" s="38"/>
      <c r="C231" s="84"/>
      <c r="D231" s="59"/>
      <c r="E231" s="47"/>
      <c r="F231" s="174"/>
      <c r="G231" s="59"/>
      <c r="H231" s="47"/>
      <c r="I231" s="174"/>
      <c r="J231" s="59"/>
      <c r="K231" s="47"/>
      <c r="L231" s="174"/>
      <c r="M231" s="59"/>
      <c r="N231" s="47"/>
      <c r="O231" s="174"/>
      <c r="P231" s="59"/>
      <c r="Q231" s="47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  <c r="IX231" s="3"/>
      <c r="IY231" s="3"/>
      <c r="IZ231" s="3"/>
      <c r="JA231" s="3"/>
      <c r="JB231" s="3"/>
      <c r="JC231" s="3"/>
      <c r="JD231" s="3"/>
      <c r="JE231" s="3"/>
      <c r="JF231" s="3"/>
      <c r="JG231" s="3"/>
      <c r="JH231" s="3"/>
      <c r="JI231" s="3"/>
      <c r="JJ231" s="3"/>
      <c r="JK231" s="3"/>
      <c r="JL231" s="3"/>
      <c r="JM231" s="3"/>
      <c r="JN231" s="3"/>
      <c r="JO231" s="3"/>
      <c r="JP231" s="3"/>
      <c r="JQ231" s="3"/>
      <c r="JR231" s="3"/>
      <c r="JS231" s="3"/>
      <c r="JT231" s="3"/>
      <c r="JU231" s="3"/>
      <c r="JV231" s="3"/>
      <c r="JW231" s="3"/>
      <c r="JX231" s="3"/>
      <c r="JY231" s="3"/>
      <c r="JZ231" s="3"/>
      <c r="KA231" s="3"/>
      <c r="KB231" s="3"/>
      <c r="KC231" s="3"/>
      <c r="KD231" s="3"/>
      <c r="KE231" s="3"/>
      <c r="KF231" s="3"/>
      <c r="KG231" s="3"/>
      <c r="KH231" s="3"/>
      <c r="KI231" s="3"/>
      <c r="KJ231" s="3"/>
      <c r="KK231" s="3"/>
      <c r="KL231" s="3"/>
      <c r="KM231" s="3"/>
      <c r="KN231" s="3"/>
      <c r="KO231" s="3"/>
      <c r="KP231" s="3"/>
      <c r="KQ231" s="3"/>
      <c r="KR231" s="3"/>
      <c r="KS231" s="3"/>
      <c r="KT231" s="3"/>
      <c r="KU231" s="3"/>
      <c r="KV231" s="3"/>
      <c r="KW231" s="3"/>
      <c r="KX231" s="3"/>
      <c r="KY231" s="3"/>
      <c r="KZ231" s="3"/>
      <c r="LA231" s="3"/>
      <c r="LB231" s="3"/>
      <c r="LC231" s="3"/>
      <c r="LD231" s="3"/>
      <c r="LE231" s="3"/>
      <c r="LF231" s="3"/>
      <c r="LG231" s="3"/>
      <c r="LH231" s="3"/>
      <c r="LI231" s="3"/>
      <c r="LJ231" s="3"/>
      <c r="LK231" s="3"/>
      <c r="LL231" s="3"/>
      <c r="LM231" s="3"/>
      <c r="LN231" s="3"/>
      <c r="LO231" s="3"/>
      <c r="LP231" s="3"/>
      <c r="LQ231" s="3"/>
      <c r="LR231" s="3"/>
      <c r="LS231" s="3"/>
      <c r="LT231" s="3"/>
      <c r="LU231" s="3"/>
      <c r="LV231" s="3"/>
      <c r="LW231" s="3"/>
      <c r="LX231" s="3"/>
      <c r="LY231" s="3"/>
      <c r="LZ231" s="3"/>
      <c r="MA231" s="3"/>
      <c r="MB231" s="3"/>
      <c r="MC231" s="3"/>
      <c r="MD231" s="3"/>
      <c r="ME231" s="3"/>
      <c r="MF231" s="3"/>
      <c r="MG231" s="3"/>
      <c r="MH231" s="3"/>
      <c r="MI231" s="3"/>
      <c r="MJ231" s="3"/>
      <c r="MK231" s="3"/>
      <c r="ML231" s="3"/>
      <c r="MM231" s="3"/>
      <c r="MN231" s="3"/>
      <c r="MO231" s="3"/>
      <c r="MP231" s="3"/>
      <c r="MQ231" s="3"/>
      <c r="MR231" s="3"/>
      <c r="MS231" s="3"/>
      <c r="MT231" s="3"/>
      <c r="MU231" s="3"/>
      <c r="MV231" s="3"/>
      <c r="MW231" s="3"/>
      <c r="MX231" s="3"/>
      <c r="MY231" s="3"/>
      <c r="MZ231" s="3"/>
      <c r="NA231" s="3"/>
      <c r="NB231" s="3"/>
      <c r="NC231" s="3"/>
      <c r="ND231" s="3"/>
      <c r="NE231" s="3"/>
      <c r="NF231" s="3"/>
      <c r="NG231" s="3"/>
      <c r="NH231" s="3"/>
      <c r="NI231" s="3"/>
      <c r="NJ231" s="3"/>
      <c r="NK231" s="3"/>
      <c r="NL231" s="3"/>
      <c r="NM231" s="3"/>
      <c r="NN231" s="3"/>
      <c r="NO231" s="3"/>
      <c r="NP231" s="3"/>
      <c r="NQ231" s="3"/>
      <c r="NR231" s="3"/>
      <c r="NS231" s="3"/>
      <c r="NT231" s="3"/>
      <c r="NU231" s="3"/>
      <c r="NV231" s="3"/>
      <c r="NW231" s="3"/>
      <c r="NX231" s="3"/>
      <c r="NY231" s="3"/>
      <c r="NZ231" s="3"/>
      <c r="OA231" s="3"/>
      <c r="OB231" s="3"/>
      <c r="OC231" s="3"/>
      <c r="OD231" s="3"/>
      <c r="OE231" s="3"/>
      <c r="OF231" s="3"/>
      <c r="OG231" s="3"/>
      <c r="OH231" s="3"/>
      <c r="OI231" s="3"/>
      <c r="OJ231" s="3"/>
      <c r="OK231" s="3"/>
      <c r="OL231" s="3"/>
      <c r="OM231" s="3"/>
      <c r="ON231" s="3"/>
      <c r="OO231" s="3"/>
      <c r="OP231" s="3"/>
      <c r="OQ231" s="3"/>
      <c r="OR231" s="3"/>
      <c r="OS231" s="3"/>
      <c r="OT231" s="3"/>
      <c r="OU231" s="3"/>
      <c r="OV231" s="3"/>
      <c r="OW231" s="3"/>
      <c r="OX231" s="3"/>
      <c r="OY231" s="3"/>
      <c r="OZ231" s="3"/>
      <c r="PA231" s="3"/>
      <c r="PB231" s="3"/>
      <c r="PC231" s="3"/>
      <c r="PD231" s="3"/>
      <c r="PE231" s="3"/>
      <c r="PF231" s="3"/>
      <c r="PG231" s="3"/>
      <c r="PH231" s="3"/>
      <c r="PI231" s="3"/>
      <c r="PJ231" s="3"/>
      <c r="PK231" s="3"/>
      <c r="PL231" s="3"/>
      <c r="PM231" s="3"/>
      <c r="PN231" s="3"/>
      <c r="PO231" s="3"/>
      <c r="PP231" s="3"/>
      <c r="PQ231" s="3"/>
      <c r="PR231" s="3"/>
      <c r="PS231" s="3"/>
      <c r="PT231" s="3"/>
      <c r="PU231" s="3"/>
      <c r="PV231" s="3"/>
      <c r="PW231" s="3"/>
      <c r="PX231" s="3"/>
      <c r="PY231" s="3"/>
      <c r="PZ231" s="3"/>
      <c r="QA231" s="3"/>
      <c r="QB231" s="3"/>
      <c r="QC231" s="3"/>
      <c r="QD231" s="3"/>
      <c r="QE231" s="3"/>
      <c r="QF231" s="3"/>
      <c r="QG231" s="3"/>
      <c r="QH231" s="3"/>
      <c r="QI231" s="3"/>
      <c r="QJ231" s="3"/>
      <c r="QK231" s="3"/>
      <c r="QL231" s="3"/>
      <c r="QM231" s="3"/>
      <c r="QN231" s="3"/>
      <c r="QO231" s="3"/>
      <c r="QP231" s="3"/>
      <c r="QQ231" s="3"/>
      <c r="QR231" s="3"/>
      <c r="QS231" s="3"/>
      <c r="QT231" s="3"/>
      <c r="QU231" s="3"/>
      <c r="QV231" s="3"/>
      <c r="QW231" s="3"/>
      <c r="QX231" s="3"/>
      <c r="QY231" s="3"/>
      <c r="QZ231" s="3"/>
      <c r="RA231" s="3"/>
      <c r="RB231" s="3"/>
      <c r="RC231" s="3"/>
      <c r="RD231" s="3"/>
      <c r="RE231" s="3"/>
      <c r="RF231" s="3"/>
      <c r="RG231" s="3"/>
      <c r="RH231" s="3"/>
      <c r="RI231" s="3"/>
      <c r="RJ231" s="3"/>
      <c r="RK231" s="3"/>
      <c r="RL231" s="3"/>
      <c r="RM231" s="3"/>
      <c r="RN231" s="3"/>
      <c r="RO231" s="3"/>
      <c r="RP231" s="3"/>
      <c r="RQ231" s="3"/>
      <c r="RR231" s="3"/>
      <c r="RS231" s="3"/>
      <c r="RT231" s="3"/>
      <c r="RU231" s="3"/>
      <c r="RV231" s="3"/>
      <c r="RW231" s="3"/>
      <c r="RX231" s="3"/>
      <c r="RY231" s="3"/>
      <c r="RZ231" s="3"/>
      <c r="SA231" s="3"/>
      <c r="SB231" s="3"/>
      <c r="SC231" s="3"/>
      <c r="SD231" s="3"/>
      <c r="SE231" s="3"/>
      <c r="SF231" s="3"/>
      <c r="SG231" s="3"/>
      <c r="SH231" s="3"/>
      <c r="SI231" s="3"/>
      <c r="SJ231" s="3"/>
      <c r="SK231" s="3"/>
      <c r="SL231" s="3"/>
      <c r="SM231" s="3"/>
      <c r="SN231" s="3"/>
      <c r="SO231" s="3"/>
      <c r="SP231" s="3"/>
      <c r="SQ231" s="3"/>
      <c r="SR231" s="3"/>
      <c r="SS231" s="3"/>
      <c r="ST231" s="3"/>
      <c r="SU231" s="3"/>
      <c r="SV231" s="3"/>
      <c r="SW231" s="3"/>
      <c r="SX231" s="3"/>
      <c r="SY231" s="3"/>
      <c r="SZ231" s="3"/>
      <c r="TA231" s="3"/>
      <c r="TB231" s="3"/>
      <c r="TC231" s="3"/>
      <c r="TD231" s="3"/>
      <c r="TE231" s="3"/>
      <c r="TF231" s="3"/>
      <c r="TG231" s="3"/>
      <c r="TH231" s="3"/>
      <c r="TI231" s="3"/>
      <c r="TJ231" s="3"/>
      <c r="TK231" s="3"/>
      <c r="TL231" s="3"/>
      <c r="TM231" s="3"/>
      <c r="TN231" s="3"/>
      <c r="TO231" s="3"/>
      <c r="TP231" s="3"/>
      <c r="TQ231" s="3"/>
      <c r="TR231" s="3"/>
      <c r="TS231" s="3"/>
      <c r="TT231" s="3"/>
      <c r="TU231" s="3"/>
      <c r="TV231" s="3"/>
      <c r="TW231" s="3"/>
      <c r="TX231" s="3"/>
      <c r="TY231" s="3"/>
      <c r="TZ231" s="3"/>
      <c r="UA231" s="3"/>
      <c r="UB231" s="3"/>
      <c r="UC231" s="3"/>
      <c r="UD231" s="3"/>
      <c r="UE231" s="3"/>
      <c r="UF231" s="3"/>
      <c r="UG231" s="3"/>
      <c r="UH231" s="3"/>
      <c r="UI231" s="3"/>
      <c r="UJ231" s="3"/>
      <c r="UK231" s="3"/>
      <c r="UL231" s="3"/>
      <c r="UM231" s="3"/>
      <c r="UN231" s="3"/>
      <c r="UO231" s="3"/>
      <c r="UP231" s="3"/>
      <c r="UQ231" s="3"/>
      <c r="UR231" s="3"/>
      <c r="US231" s="3"/>
      <c r="UT231" s="3"/>
      <c r="UU231" s="3"/>
      <c r="UV231" s="3"/>
      <c r="UW231" s="3"/>
      <c r="UX231" s="3"/>
      <c r="UY231" s="3"/>
      <c r="UZ231" s="3"/>
      <c r="VA231" s="3"/>
      <c r="VB231" s="3"/>
      <c r="VC231" s="3"/>
      <c r="VD231" s="3"/>
      <c r="VE231" s="3"/>
      <c r="VF231" s="3"/>
      <c r="VG231" s="3"/>
      <c r="VH231" s="3"/>
      <c r="VI231" s="3"/>
      <c r="VJ231" s="3"/>
      <c r="VK231" s="3"/>
      <c r="VL231" s="3"/>
      <c r="VM231" s="3"/>
      <c r="VN231" s="3"/>
      <c r="VO231" s="3"/>
      <c r="VP231" s="3"/>
      <c r="VQ231" s="3"/>
      <c r="VR231" s="3"/>
      <c r="VS231" s="3"/>
      <c r="VT231" s="3"/>
      <c r="VU231" s="3"/>
      <c r="VV231" s="3"/>
      <c r="VW231" s="3"/>
      <c r="VX231" s="3"/>
      <c r="VY231" s="3"/>
      <c r="VZ231" s="3"/>
      <c r="WA231" s="3"/>
      <c r="WB231" s="3"/>
      <c r="WC231" s="3"/>
      <c r="WD231" s="3"/>
      <c r="WE231" s="3"/>
      <c r="WF231" s="3"/>
      <c r="WG231" s="3"/>
      <c r="WH231" s="3"/>
      <c r="WI231" s="3"/>
      <c r="WJ231" s="3"/>
      <c r="WK231" s="3"/>
      <c r="WL231" s="3"/>
      <c r="WM231" s="3"/>
      <c r="WN231" s="3"/>
      <c r="WO231" s="3"/>
      <c r="WP231" s="3"/>
      <c r="WQ231" s="3"/>
      <c r="WR231" s="3"/>
      <c r="WS231" s="3"/>
      <c r="WT231" s="3"/>
      <c r="WU231" s="3"/>
      <c r="WV231" s="3"/>
      <c r="WW231" s="3"/>
      <c r="WX231" s="3"/>
      <c r="WY231" s="3"/>
      <c r="WZ231" s="3"/>
      <c r="XA231" s="3"/>
      <c r="XB231" s="3"/>
      <c r="XC231" s="3"/>
      <c r="XD231" s="3"/>
      <c r="XE231" s="3"/>
      <c r="XF231" s="3"/>
      <c r="XG231" s="3"/>
      <c r="XH231" s="3"/>
      <c r="XI231" s="3"/>
      <c r="XJ231" s="3"/>
      <c r="XK231" s="3"/>
      <c r="XL231" s="3"/>
      <c r="XM231" s="3"/>
      <c r="XN231" s="3"/>
      <c r="XO231" s="3"/>
      <c r="XP231" s="3"/>
      <c r="XQ231" s="3"/>
      <c r="XR231" s="3"/>
      <c r="XS231" s="3"/>
      <c r="XT231" s="3"/>
      <c r="XU231" s="3"/>
      <c r="XV231" s="3"/>
      <c r="XW231" s="3"/>
      <c r="XX231" s="3"/>
      <c r="XY231" s="3"/>
      <c r="XZ231" s="3"/>
      <c r="YA231" s="3"/>
      <c r="YB231" s="3"/>
      <c r="YC231" s="3"/>
      <c r="YD231" s="3"/>
      <c r="YE231" s="3"/>
      <c r="YF231" s="3"/>
      <c r="YG231" s="3"/>
      <c r="YH231" s="3"/>
      <c r="YI231" s="3"/>
      <c r="YJ231" s="3"/>
      <c r="YK231" s="3"/>
      <c r="YL231" s="3"/>
      <c r="YM231" s="3"/>
      <c r="YN231" s="3"/>
      <c r="YO231" s="3"/>
      <c r="YP231" s="3"/>
      <c r="YQ231" s="3"/>
      <c r="YR231" s="3"/>
      <c r="YS231" s="3"/>
      <c r="YT231" s="3"/>
      <c r="YU231" s="3"/>
      <c r="YV231" s="3"/>
      <c r="YW231" s="3"/>
      <c r="YX231" s="3"/>
      <c r="YY231" s="3"/>
      <c r="YZ231" s="3"/>
      <c r="ZA231" s="3"/>
      <c r="ZB231" s="3"/>
      <c r="ZC231" s="3"/>
      <c r="ZD231" s="3"/>
      <c r="ZE231" s="3"/>
      <c r="ZF231" s="3"/>
      <c r="ZG231" s="3"/>
      <c r="ZH231" s="3"/>
      <c r="ZI231" s="3"/>
      <c r="ZJ231" s="3"/>
      <c r="ZK231" s="3"/>
      <c r="ZL231" s="3"/>
      <c r="ZM231" s="3"/>
      <c r="ZN231" s="3"/>
      <c r="ZO231" s="3"/>
      <c r="ZP231" s="3"/>
      <c r="ZQ231" s="3"/>
      <c r="ZR231" s="3"/>
      <c r="ZS231" s="3"/>
      <c r="ZT231" s="3"/>
      <c r="ZU231" s="3"/>
      <c r="ZV231" s="3"/>
      <c r="ZW231" s="3"/>
      <c r="ZX231" s="3"/>
      <c r="ZY231" s="3"/>
      <c r="ZZ231" s="3"/>
      <c r="AAA231" s="3"/>
      <c r="AAB231" s="3"/>
      <c r="AAC231" s="3"/>
      <c r="AAD231" s="3"/>
      <c r="AAE231" s="3"/>
      <c r="AAF231" s="3"/>
      <c r="AAG231" s="3"/>
      <c r="AAH231" s="3"/>
      <c r="AAI231" s="3"/>
      <c r="AAJ231" s="3"/>
      <c r="AAK231" s="3"/>
      <c r="AAL231" s="3"/>
      <c r="AAM231" s="3"/>
      <c r="AAN231" s="3"/>
      <c r="AAO231" s="3"/>
      <c r="AAP231" s="3"/>
      <c r="AAQ231" s="3"/>
      <c r="AAR231" s="3"/>
      <c r="AAS231" s="3"/>
      <c r="AAT231" s="3"/>
      <c r="AAU231" s="3"/>
      <c r="AAV231" s="3"/>
      <c r="AAW231" s="3"/>
      <c r="AAX231" s="3"/>
      <c r="AAY231" s="3"/>
      <c r="AAZ231" s="3"/>
      <c r="ABA231" s="3"/>
      <c r="ABB231" s="3"/>
      <c r="ABC231" s="3"/>
      <c r="ABD231" s="3"/>
      <c r="ABE231" s="3"/>
      <c r="ABF231" s="3"/>
      <c r="ABG231" s="3"/>
      <c r="ABH231" s="3"/>
      <c r="ABI231" s="3"/>
      <c r="ABJ231" s="3"/>
      <c r="ABK231" s="3"/>
      <c r="ABL231" s="3"/>
      <c r="ABM231" s="3"/>
      <c r="ABN231" s="3"/>
      <c r="ABO231" s="3"/>
      <c r="ABP231" s="3"/>
      <c r="ABQ231" s="3"/>
      <c r="ABR231" s="3"/>
      <c r="ABS231" s="3"/>
      <c r="ABT231" s="3"/>
      <c r="ABU231" s="3"/>
      <c r="ABV231" s="3"/>
      <c r="ABW231" s="3"/>
      <c r="ABX231" s="3"/>
      <c r="ABY231" s="3"/>
      <c r="ABZ231" s="3"/>
      <c r="ACA231" s="3"/>
      <c r="ACB231" s="3"/>
      <c r="ACC231" s="3"/>
      <c r="ACD231" s="3"/>
      <c r="ACE231" s="3"/>
      <c r="ACF231" s="3"/>
      <c r="ACG231" s="3"/>
      <c r="ACH231" s="3"/>
      <c r="ACI231" s="3"/>
      <c r="ACJ231" s="3"/>
      <c r="ACK231" s="3"/>
      <c r="ACL231" s="3"/>
      <c r="ACM231" s="3"/>
      <c r="ACN231" s="3"/>
      <c r="ACO231" s="3"/>
      <c r="ACP231" s="3"/>
      <c r="ACQ231" s="3"/>
      <c r="ACR231" s="3"/>
      <c r="ACS231" s="3"/>
      <c r="ACT231" s="3"/>
      <c r="ACU231" s="3"/>
      <c r="ACV231" s="3"/>
      <c r="ACW231" s="3"/>
      <c r="ACX231" s="3"/>
      <c r="ACY231" s="3"/>
      <c r="ACZ231" s="3"/>
      <c r="ADA231" s="3"/>
      <c r="ADB231" s="3"/>
      <c r="ADC231" s="3"/>
      <c r="ADD231" s="3"/>
      <c r="ADE231" s="3"/>
      <c r="ADF231" s="3"/>
      <c r="ADG231" s="3"/>
      <c r="ADH231" s="3"/>
      <c r="ADI231" s="3"/>
      <c r="ADJ231" s="3"/>
      <c r="ADK231" s="3"/>
      <c r="ADL231" s="3"/>
      <c r="ADM231" s="3"/>
      <c r="ADN231" s="3"/>
      <c r="ADO231" s="3"/>
      <c r="ADP231" s="3"/>
      <c r="ADQ231" s="3"/>
      <c r="ADR231" s="3"/>
      <c r="ADS231" s="3"/>
      <c r="ADT231" s="3"/>
      <c r="ADU231" s="3"/>
      <c r="ADV231" s="3"/>
    </row>
    <row r="232" spans="1:802 16383:16383" s="4" customFormat="1">
      <c r="A232" s="3"/>
      <c r="B232" s="38" t="s">
        <v>78</v>
      </c>
      <c r="C232" s="50">
        <f>C226/207.3702</f>
        <v>168.65489834122741</v>
      </c>
      <c r="D232" s="59"/>
      <c r="E232" s="47"/>
      <c r="F232" s="50">
        <f>F226/207.3702</f>
        <v>154.53522251509619</v>
      </c>
      <c r="G232" s="59"/>
      <c r="H232" s="47"/>
      <c r="I232" s="50">
        <f>I226/207.5301</f>
        <v>154.51734471288742</v>
      </c>
      <c r="J232" s="59"/>
      <c r="K232" s="47"/>
      <c r="L232" s="50">
        <f>L226/207.7132</f>
        <v>157.23603507143503</v>
      </c>
      <c r="M232" s="59"/>
      <c r="N232" s="47"/>
      <c r="O232" s="50">
        <f>O226/207.6255</f>
        <v>162.53302219621386</v>
      </c>
      <c r="P232" s="59"/>
      <c r="Q232" s="47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  <c r="IW232" s="3"/>
      <c r="IX232" s="3"/>
      <c r="IY232" s="3"/>
      <c r="IZ232" s="3"/>
      <c r="JA232" s="3"/>
      <c r="JB232" s="3"/>
      <c r="JC232" s="3"/>
      <c r="JD232" s="3"/>
      <c r="JE232" s="3"/>
      <c r="JF232" s="3"/>
      <c r="JG232" s="3"/>
      <c r="JH232" s="3"/>
      <c r="JI232" s="3"/>
      <c r="JJ232" s="3"/>
      <c r="JK232" s="3"/>
      <c r="JL232" s="3"/>
      <c r="JM232" s="3"/>
      <c r="JN232" s="3"/>
      <c r="JO232" s="3"/>
      <c r="JP232" s="3"/>
      <c r="JQ232" s="3"/>
      <c r="JR232" s="3"/>
      <c r="JS232" s="3"/>
      <c r="JT232" s="3"/>
      <c r="JU232" s="3"/>
      <c r="JV232" s="3"/>
      <c r="JW232" s="3"/>
      <c r="JX232" s="3"/>
      <c r="JY232" s="3"/>
      <c r="JZ232" s="3"/>
      <c r="KA232" s="3"/>
      <c r="KB232" s="3"/>
      <c r="KC232" s="3"/>
      <c r="KD232" s="3"/>
      <c r="KE232" s="3"/>
      <c r="KF232" s="3"/>
      <c r="KG232" s="3"/>
      <c r="KH232" s="3"/>
      <c r="KI232" s="3"/>
      <c r="KJ232" s="3"/>
      <c r="KK232" s="3"/>
      <c r="KL232" s="3"/>
      <c r="KM232" s="3"/>
      <c r="KN232" s="3"/>
      <c r="KO232" s="3"/>
      <c r="KP232" s="3"/>
      <c r="KQ232" s="3"/>
      <c r="KR232" s="3"/>
      <c r="KS232" s="3"/>
      <c r="KT232" s="3"/>
      <c r="KU232" s="3"/>
      <c r="KV232" s="3"/>
      <c r="KW232" s="3"/>
      <c r="KX232" s="3"/>
      <c r="KY232" s="3"/>
      <c r="KZ232" s="3"/>
      <c r="LA232" s="3"/>
      <c r="LB232" s="3"/>
      <c r="LC232" s="3"/>
      <c r="LD232" s="3"/>
      <c r="LE232" s="3"/>
      <c r="LF232" s="3"/>
      <c r="LG232" s="3"/>
      <c r="LH232" s="3"/>
      <c r="LI232" s="3"/>
      <c r="LJ232" s="3"/>
      <c r="LK232" s="3"/>
      <c r="LL232" s="3"/>
      <c r="LM232" s="3"/>
      <c r="LN232" s="3"/>
      <c r="LO232" s="3"/>
      <c r="LP232" s="3"/>
      <c r="LQ232" s="3"/>
      <c r="LR232" s="3"/>
      <c r="LS232" s="3"/>
      <c r="LT232" s="3"/>
      <c r="LU232" s="3"/>
      <c r="LV232" s="3"/>
      <c r="LW232" s="3"/>
      <c r="LX232" s="3"/>
      <c r="LY232" s="3"/>
      <c r="LZ232" s="3"/>
      <c r="MA232" s="3"/>
      <c r="MB232" s="3"/>
      <c r="MC232" s="3"/>
      <c r="MD232" s="3"/>
      <c r="ME232" s="3"/>
      <c r="MF232" s="3"/>
      <c r="MG232" s="3"/>
      <c r="MH232" s="3"/>
      <c r="MI232" s="3"/>
      <c r="MJ232" s="3"/>
      <c r="MK232" s="3"/>
      <c r="ML232" s="3"/>
      <c r="MM232" s="3"/>
      <c r="MN232" s="3"/>
      <c r="MO232" s="3"/>
      <c r="MP232" s="3"/>
      <c r="MQ232" s="3"/>
      <c r="MR232" s="3"/>
      <c r="MS232" s="3"/>
      <c r="MT232" s="3"/>
      <c r="MU232" s="3"/>
      <c r="MV232" s="3"/>
      <c r="MW232" s="3"/>
      <c r="MX232" s="3"/>
      <c r="MY232" s="3"/>
      <c r="MZ232" s="3"/>
      <c r="NA232" s="3"/>
      <c r="NB232" s="3"/>
      <c r="NC232" s="3"/>
      <c r="ND232" s="3"/>
      <c r="NE232" s="3"/>
      <c r="NF232" s="3"/>
      <c r="NG232" s="3"/>
      <c r="NH232" s="3"/>
      <c r="NI232" s="3"/>
      <c r="NJ232" s="3"/>
      <c r="NK232" s="3"/>
      <c r="NL232" s="3"/>
      <c r="NM232" s="3"/>
      <c r="NN232" s="3"/>
      <c r="NO232" s="3"/>
      <c r="NP232" s="3"/>
      <c r="NQ232" s="3"/>
      <c r="NR232" s="3"/>
      <c r="NS232" s="3"/>
      <c r="NT232" s="3"/>
      <c r="NU232" s="3"/>
      <c r="NV232" s="3"/>
      <c r="NW232" s="3"/>
      <c r="NX232" s="3"/>
      <c r="NY232" s="3"/>
      <c r="NZ232" s="3"/>
      <c r="OA232" s="3"/>
      <c r="OB232" s="3"/>
      <c r="OC232" s="3"/>
      <c r="OD232" s="3"/>
      <c r="OE232" s="3"/>
      <c r="OF232" s="3"/>
      <c r="OG232" s="3"/>
      <c r="OH232" s="3"/>
      <c r="OI232" s="3"/>
      <c r="OJ232" s="3"/>
      <c r="OK232" s="3"/>
      <c r="OL232" s="3"/>
      <c r="OM232" s="3"/>
      <c r="ON232" s="3"/>
      <c r="OO232" s="3"/>
      <c r="OP232" s="3"/>
      <c r="OQ232" s="3"/>
      <c r="OR232" s="3"/>
      <c r="OS232" s="3"/>
      <c r="OT232" s="3"/>
      <c r="OU232" s="3"/>
      <c r="OV232" s="3"/>
      <c r="OW232" s="3"/>
      <c r="OX232" s="3"/>
      <c r="OY232" s="3"/>
      <c r="OZ232" s="3"/>
      <c r="PA232" s="3"/>
      <c r="PB232" s="3"/>
      <c r="PC232" s="3"/>
      <c r="PD232" s="3"/>
      <c r="PE232" s="3"/>
      <c r="PF232" s="3"/>
      <c r="PG232" s="3"/>
      <c r="PH232" s="3"/>
      <c r="PI232" s="3"/>
      <c r="PJ232" s="3"/>
      <c r="PK232" s="3"/>
      <c r="PL232" s="3"/>
      <c r="PM232" s="3"/>
      <c r="PN232" s="3"/>
      <c r="PO232" s="3"/>
      <c r="PP232" s="3"/>
      <c r="PQ232" s="3"/>
      <c r="PR232" s="3"/>
      <c r="PS232" s="3"/>
      <c r="PT232" s="3"/>
      <c r="PU232" s="3"/>
      <c r="PV232" s="3"/>
      <c r="PW232" s="3"/>
      <c r="PX232" s="3"/>
      <c r="PY232" s="3"/>
      <c r="PZ232" s="3"/>
      <c r="QA232" s="3"/>
      <c r="QB232" s="3"/>
      <c r="QC232" s="3"/>
      <c r="QD232" s="3"/>
      <c r="QE232" s="3"/>
      <c r="QF232" s="3"/>
      <c r="QG232" s="3"/>
      <c r="QH232" s="3"/>
      <c r="QI232" s="3"/>
      <c r="QJ232" s="3"/>
      <c r="QK232" s="3"/>
      <c r="QL232" s="3"/>
      <c r="QM232" s="3"/>
      <c r="QN232" s="3"/>
      <c r="QO232" s="3"/>
      <c r="QP232" s="3"/>
      <c r="QQ232" s="3"/>
      <c r="QR232" s="3"/>
      <c r="QS232" s="3"/>
      <c r="QT232" s="3"/>
      <c r="QU232" s="3"/>
      <c r="QV232" s="3"/>
      <c r="QW232" s="3"/>
      <c r="QX232" s="3"/>
      <c r="QY232" s="3"/>
      <c r="QZ232" s="3"/>
      <c r="RA232" s="3"/>
      <c r="RB232" s="3"/>
      <c r="RC232" s="3"/>
      <c r="RD232" s="3"/>
      <c r="RE232" s="3"/>
      <c r="RF232" s="3"/>
      <c r="RG232" s="3"/>
      <c r="RH232" s="3"/>
      <c r="RI232" s="3"/>
      <c r="RJ232" s="3"/>
      <c r="RK232" s="3"/>
      <c r="RL232" s="3"/>
      <c r="RM232" s="3"/>
      <c r="RN232" s="3"/>
      <c r="RO232" s="3"/>
      <c r="RP232" s="3"/>
      <c r="RQ232" s="3"/>
      <c r="RR232" s="3"/>
      <c r="RS232" s="3"/>
      <c r="RT232" s="3"/>
      <c r="RU232" s="3"/>
      <c r="RV232" s="3"/>
      <c r="RW232" s="3"/>
      <c r="RX232" s="3"/>
      <c r="RY232" s="3"/>
      <c r="RZ232" s="3"/>
      <c r="SA232" s="3"/>
      <c r="SB232" s="3"/>
      <c r="SC232" s="3"/>
      <c r="SD232" s="3"/>
      <c r="SE232" s="3"/>
      <c r="SF232" s="3"/>
      <c r="SG232" s="3"/>
      <c r="SH232" s="3"/>
      <c r="SI232" s="3"/>
      <c r="SJ232" s="3"/>
      <c r="SK232" s="3"/>
      <c r="SL232" s="3"/>
      <c r="SM232" s="3"/>
      <c r="SN232" s="3"/>
      <c r="SO232" s="3"/>
      <c r="SP232" s="3"/>
      <c r="SQ232" s="3"/>
      <c r="SR232" s="3"/>
      <c r="SS232" s="3"/>
      <c r="ST232" s="3"/>
      <c r="SU232" s="3"/>
      <c r="SV232" s="3"/>
      <c r="SW232" s="3"/>
      <c r="SX232" s="3"/>
      <c r="SY232" s="3"/>
      <c r="SZ232" s="3"/>
      <c r="TA232" s="3"/>
      <c r="TB232" s="3"/>
      <c r="TC232" s="3"/>
      <c r="TD232" s="3"/>
      <c r="TE232" s="3"/>
      <c r="TF232" s="3"/>
      <c r="TG232" s="3"/>
      <c r="TH232" s="3"/>
      <c r="TI232" s="3"/>
      <c r="TJ232" s="3"/>
      <c r="TK232" s="3"/>
      <c r="TL232" s="3"/>
      <c r="TM232" s="3"/>
      <c r="TN232" s="3"/>
      <c r="TO232" s="3"/>
      <c r="TP232" s="3"/>
      <c r="TQ232" s="3"/>
      <c r="TR232" s="3"/>
      <c r="TS232" s="3"/>
      <c r="TT232" s="3"/>
      <c r="TU232" s="3"/>
      <c r="TV232" s="3"/>
      <c r="TW232" s="3"/>
      <c r="TX232" s="3"/>
      <c r="TY232" s="3"/>
      <c r="TZ232" s="3"/>
      <c r="UA232" s="3"/>
      <c r="UB232" s="3"/>
      <c r="UC232" s="3"/>
      <c r="UD232" s="3"/>
      <c r="UE232" s="3"/>
      <c r="UF232" s="3"/>
      <c r="UG232" s="3"/>
      <c r="UH232" s="3"/>
      <c r="UI232" s="3"/>
      <c r="UJ232" s="3"/>
      <c r="UK232" s="3"/>
      <c r="UL232" s="3"/>
      <c r="UM232" s="3"/>
      <c r="UN232" s="3"/>
      <c r="UO232" s="3"/>
      <c r="UP232" s="3"/>
      <c r="UQ232" s="3"/>
      <c r="UR232" s="3"/>
      <c r="US232" s="3"/>
      <c r="UT232" s="3"/>
      <c r="UU232" s="3"/>
      <c r="UV232" s="3"/>
      <c r="UW232" s="3"/>
      <c r="UX232" s="3"/>
      <c r="UY232" s="3"/>
      <c r="UZ232" s="3"/>
      <c r="VA232" s="3"/>
      <c r="VB232" s="3"/>
      <c r="VC232" s="3"/>
      <c r="VD232" s="3"/>
      <c r="VE232" s="3"/>
      <c r="VF232" s="3"/>
      <c r="VG232" s="3"/>
      <c r="VH232" s="3"/>
      <c r="VI232" s="3"/>
      <c r="VJ232" s="3"/>
      <c r="VK232" s="3"/>
      <c r="VL232" s="3"/>
      <c r="VM232" s="3"/>
      <c r="VN232" s="3"/>
      <c r="VO232" s="3"/>
      <c r="VP232" s="3"/>
      <c r="VQ232" s="3"/>
      <c r="VR232" s="3"/>
      <c r="VS232" s="3"/>
      <c r="VT232" s="3"/>
      <c r="VU232" s="3"/>
      <c r="VV232" s="3"/>
      <c r="VW232" s="3"/>
      <c r="VX232" s="3"/>
      <c r="VY232" s="3"/>
      <c r="VZ232" s="3"/>
      <c r="WA232" s="3"/>
      <c r="WB232" s="3"/>
      <c r="WC232" s="3"/>
      <c r="WD232" s="3"/>
      <c r="WE232" s="3"/>
      <c r="WF232" s="3"/>
      <c r="WG232" s="3"/>
      <c r="WH232" s="3"/>
      <c r="WI232" s="3"/>
      <c r="WJ232" s="3"/>
      <c r="WK232" s="3"/>
      <c r="WL232" s="3"/>
      <c r="WM232" s="3"/>
      <c r="WN232" s="3"/>
      <c r="WO232" s="3"/>
      <c r="WP232" s="3"/>
      <c r="WQ232" s="3"/>
      <c r="WR232" s="3"/>
      <c r="WS232" s="3"/>
      <c r="WT232" s="3"/>
      <c r="WU232" s="3"/>
      <c r="WV232" s="3"/>
      <c r="WW232" s="3"/>
      <c r="WX232" s="3"/>
      <c r="WY232" s="3"/>
      <c r="WZ232" s="3"/>
      <c r="XA232" s="3"/>
      <c r="XB232" s="3"/>
      <c r="XC232" s="3"/>
      <c r="XD232" s="3"/>
      <c r="XE232" s="3"/>
      <c r="XF232" s="3"/>
      <c r="XG232" s="3"/>
      <c r="XH232" s="3"/>
      <c r="XI232" s="3"/>
      <c r="XJ232" s="3"/>
      <c r="XK232" s="3"/>
      <c r="XL232" s="3"/>
      <c r="XM232" s="3"/>
      <c r="XN232" s="3"/>
      <c r="XO232" s="3"/>
      <c r="XP232" s="3"/>
      <c r="XQ232" s="3"/>
      <c r="XR232" s="3"/>
      <c r="XS232" s="3"/>
      <c r="XT232" s="3"/>
      <c r="XU232" s="3"/>
      <c r="XV232" s="3"/>
      <c r="XW232" s="3"/>
      <c r="XX232" s="3"/>
      <c r="XY232" s="3"/>
      <c r="XZ232" s="3"/>
      <c r="YA232" s="3"/>
      <c r="YB232" s="3"/>
      <c r="YC232" s="3"/>
      <c r="YD232" s="3"/>
      <c r="YE232" s="3"/>
      <c r="YF232" s="3"/>
      <c r="YG232" s="3"/>
      <c r="YH232" s="3"/>
      <c r="YI232" s="3"/>
      <c r="YJ232" s="3"/>
      <c r="YK232" s="3"/>
      <c r="YL232" s="3"/>
      <c r="YM232" s="3"/>
      <c r="YN232" s="3"/>
      <c r="YO232" s="3"/>
      <c r="YP232" s="3"/>
      <c r="YQ232" s="3"/>
      <c r="YR232" s="3"/>
      <c r="YS232" s="3"/>
      <c r="YT232" s="3"/>
      <c r="YU232" s="3"/>
      <c r="YV232" s="3"/>
      <c r="YW232" s="3"/>
      <c r="YX232" s="3"/>
      <c r="YY232" s="3"/>
      <c r="YZ232" s="3"/>
      <c r="ZA232" s="3"/>
      <c r="ZB232" s="3"/>
      <c r="ZC232" s="3"/>
      <c r="ZD232" s="3"/>
      <c r="ZE232" s="3"/>
      <c r="ZF232" s="3"/>
      <c r="ZG232" s="3"/>
      <c r="ZH232" s="3"/>
      <c r="ZI232" s="3"/>
      <c r="ZJ232" s="3"/>
      <c r="ZK232" s="3"/>
      <c r="ZL232" s="3"/>
      <c r="ZM232" s="3"/>
      <c r="ZN232" s="3"/>
      <c r="ZO232" s="3"/>
      <c r="ZP232" s="3"/>
      <c r="ZQ232" s="3"/>
      <c r="ZR232" s="3"/>
      <c r="ZS232" s="3"/>
      <c r="ZT232" s="3"/>
      <c r="ZU232" s="3"/>
      <c r="ZV232" s="3"/>
      <c r="ZW232" s="3"/>
      <c r="ZX232" s="3"/>
      <c r="ZY232" s="3"/>
      <c r="ZZ232" s="3"/>
      <c r="AAA232" s="3"/>
      <c r="AAB232" s="3"/>
      <c r="AAC232" s="3"/>
      <c r="AAD232" s="3"/>
      <c r="AAE232" s="3"/>
      <c r="AAF232" s="3"/>
      <c r="AAG232" s="3"/>
      <c r="AAH232" s="3"/>
      <c r="AAI232" s="3"/>
      <c r="AAJ232" s="3"/>
      <c r="AAK232" s="3"/>
      <c r="AAL232" s="3"/>
      <c r="AAM232" s="3"/>
      <c r="AAN232" s="3"/>
      <c r="AAO232" s="3"/>
      <c r="AAP232" s="3"/>
      <c r="AAQ232" s="3"/>
      <c r="AAR232" s="3"/>
      <c r="AAS232" s="3"/>
      <c r="AAT232" s="3"/>
      <c r="AAU232" s="3"/>
      <c r="AAV232" s="3"/>
      <c r="AAW232" s="3"/>
      <c r="AAX232" s="3"/>
      <c r="AAY232" s="3"/>
      <c r="AAZ232" s="3"/>
      <c r="ABA232" s="3"/>
      <c r="ABB232" s="3"/>
      <c r="ABC232" s="3"/>
      <c r="ABD232" s="3"/>
      <c r="ABE232" s="3"/>
      <c r="ABF232" s="3"/>
      <c r="ABG232" s="3"/>
      <c r="ABH232" s="3"/>
      <c r="ABI232" s="3"/>
      <c r="ABJ232" s="3"/>
      <c r="ABK232" s="3"/>
      <c r="ABL232" s="3"/>
      <c r="ABM232" s="3"/>
      <c r="ABN232" s="3"/>
      <c r="ABO232" s="3"/>
      <c r="ABP232" s="3"/>
      <c r="ABQ232" s="3"/>
      <c r="ABR232" s="3"/>
      <c r="ABS232" s="3"/>
      <c r="ABT232" s="3"/>
      <c r="ABU232" s="3"/>
      <c r="ABV232" s="3"/>
      <c r="ABW232" s="3"/>
      <c r="ABX232" s="3"/>
      <c r="ABY232" s="3"/>
      <c r="ABZ232" s="3"/>
      <c r="ACA232" s="3"/>
      <c r="ACB232" s="3"/>
      <c r="ACC232" s="3"/>
      <c r="ACD232" s="3"/>
      <c r="ACE232" s="3"/>
      <c r="ACF232" s="3"/>
      <c r="ACG232" s="3"/>
      <c r="ACH232" s="3"/>
      <c r="ACI232" s="3"/>
      <c r="ACJ232" s="3"/>
      <c r="ACK232" s="3"/>
      <c r="ACL232" s="3"/>
      <c r="ACM232" s="3"/>
      <c r="ACN232" s="3"/>
      <c r="ACO232" s="3"/>
      <c r="ACP232" s="3"/>
      <c r="ACQ232" s="3"/>
      <c r="ACR232" s="3"/>
      <c r="ACS232" s="3"/>
      <c r="ACT232" s="3"/>
      <c r="ACU232" s="3"/>
      <c r="ACV232" s="3"/>
      <c r="ACW232" s="3"/>
      <c r="ACX232" s="3"/>
      <c r="ACY232" s="3"/>
      <c r="ACZ232" s="3"/>
      <c r="ADA232" s="3"/>
      <c r="ADB232" s="3"/>
      <c r="ADC232" s="3"/>
      <c r="ADD232" s="3"/>
      <c r="ADE232" s="3"/>
      <c r="ADF232" s="3"/>
      <c r="ADG232" s="3"/>
      <c r="ADH232" s="3"/>
      <c r="ADI232" s="3"/>
      <c r="ADJ232" s="3"/>
      <c r="ADK232" s="3"/>
      <c r="ADL232" s="3"/>
      <c r="ADM232" s="3"/>
      <c r="ADN232" s="3"/>
      <c r="ADO232" s="3"/>
      <c r="ADP232" s="3"/>
      <c r="ADQ232" s="3"/>
      <c r="ADR232" s="3"/>
      <c r="ADS232" s="3"/>
      <c r="ADT232" s="3"/>
      <c r="ADU232" s="3"/>
      <c r="ADV232" s="3"/>
    </row>
    <row r="233" spans="1:802 16383:16383" s="4" customFormat="1">
      <c r="A233" s="3"/>
      <c r="B233" s="38"/>
      <c r="C233" s="50"/>
      <c r="D233" s="59"/>
      <c r="E233" s="47"/>
      <c r="F233" s="50"/>
      <c r="G233" s="59"/>
      <c r="H233" s="47"/>
      <c r="I233" s="50"/>
      <c r="J233" s="59"/>
      <c r="K233" s="47"/>
      <c r="L233" s="50"/>
      <c r="M233" s="59"/>
      <c r="N233" s="47"/>
      <c r="O233" s="50"/>
      <c r="P233" s="59"/>
      <c r="Q233" s="47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  <c r="IX233" s="3"/>
      <c r="IY233" s="3"/>
      <c r="IZ233" s="3"/>
      <c r="JA233" s="3"/>
      <c r="JB233" s="3"/>
      <c r="JC233" s="3"/>
      <c r="JD233" s="3"/>
      <c r="JE233" s="3"/>
      <c r="JF233" s="3"/>
      <c r="JG233" s="3"/>
      <c r="JH233" s="3"/>
      <c r="JI233" s="3"/>
      <c r="JJ233" s="3"/>
      <c r="JK233" s="3"/>
      <c r="JL233" s="3"/>
      <c r="JM233" s="3"/>
      <c r="JN233" s="3"/>
      <c r="JO233" s="3"/>
      <c r="JP233" s="3"/>
      <c r="JQ233" s="3"/>
      <c r="JR233" s="3"/>
      <c r="JS233" s="3"/>
      <c r="JT233" s="3"/>
      <c r="JU233" s="3"/>
      <c r="JV233" s="3"/>
      <c r="JW233" s="3"/>
      <c r="JX233" s="3"/>
      <c r="JY233" s="3"/>
      <c r="JZ233" s="3"/>
      <c r="KA233" s="3"/>
      <c r="KB233" s="3"/>
      <c r="KC233" s="3"/>
      <c r="KD233" s="3"/>
      <c r="KE233" s="3"/>
      <c r="KF233" s="3"/>
      <c r="KG233" s="3"/>
      <c r="KH233" s="3"/>
      <c r="KI233" s="3"/>
      <c r="KJ233" s="3"/>
      <c r="KK233" s="3"/>
      <c r="KL233" s="3"/>
      <c r="KM233" s="3"/>
      <c r="KN233" s="3"/>
      <c r="KO233" s="3"/>
      <c r="KP233" s="3"/>
      <c r="KQ233" s="3"/>
      <c r="KR233" s="3"/>
      <c r="KS233" s="3"/>
      <c r="KT233" s="3"/>
      <c r="KU233" s="3"/>
      <c r="KV233" s="3"/>
      <c r="KW233" s="3"/>
      <c r="KX233" s="3"/>
      <c r="KY233" s="3"/>
      <c r="KZ233" s="3"/>
      <c r="LA233" s="3"/>
      <c r="LB233" s="3"/>
      <c r="LC233" s="3"/>
      <c r="LD233" s="3"/>
      <c r="LE233" s="3"/>
      <c r="LF233" s="3"/>
      <c r="LG233" s="3"/>
      <c r="LH233" s="3"/>
      <c r="LI233" s="3"/>
      <c r="LJ233" s="3"/>
      <c r="LK233" s="3"/>
      <c r="LL233" s="3"/>
      <c r="LM233" s="3"/>
      <c r="LN233" s="3"/>
      <c r="LO233" s="3"/>
      <c r="LP233" s="3"/>
      <c r="LQ233" s="3"/>
      <c r="LR233" s="3"/>
      <c r="LS233" s="3"/>
      <c r="LT233" s="3"/>
      <c r="LU233" s="3"/>
      <c r="LV233" s="3"/>
      <c r="LW233" s="3"/>
      <c r="LX233" s="3"/>
      <c r="LY233" s="3"/>
      <c r="LZ233" s="3"/>
      <c r="MA233" s="3"/>
      <c r="MB233" s="3"/>
      <c r="MC233" s="3"/>
      <c r="MD233" s="3"/>
      <c r="ME233" s="3"/>
      <c r="MF233" s="3"/>
      <c r="MG233" s="3"/>
      <c r="MH233" s="3"/>
      <c r="MI233" s="3"/>
      <c r="MJ233" s="3"/>
      <c r="MK233" s="3"/>
      <c r="ML233" s="3"/>
      <c r="MM233" s="3"/>
      <c r="MN233" s="3"/>
      <c r="MO233" s="3"/>
      <c r="MP233" s="3"/>
      <c r="MQ233" s="3"/>
      <c r="MR233" s="3"/>
      <c r="MS233" s="3"/>
      <c r="MT233" s="3"/>
      <c r="MU233" s="3"/>
      <c r="MV233" s="3"/>
      <c r="MW233" s="3"/>
      <c r="MX233" s="3"/>
      <c r="MY233" s="3"/>
      <c r="MZ233" s="3"/>
      <c r="NA233" s="3"/>
      <c r="NB233" s="3"/>
      <c r="NC233" s="3"/>
      <c r="ND233" s="3"/>
      <c r="NE233" s="3"/>
      <c r="NF233" s="3"/>
      <c r="NG233" s="3"/>
      <c r="NH233" s="3"/>
      <c r="NI233" s="3"/>
      <c r="NJ233" s="3"/>
      <c r="NK233" s="3"/>
      <c r="NL233" s="3"/>
      <c r="NM233" s="3"/>
      <c r="NN233" s="3"/>
      <c r="NO233" s="3"/>
      <c r="NP233" s="3"/>
      <c r="NQ233" s="3"/>
      <c r="NR233" s="3"/>
      <c r="NS233" s="3"/>
      <c r="NT233" s="3"/>
      <c r="NU233" s="3"/>
      <c r="NV233" s="3"/>
      <c r="NW233" s="3"/>
      <c r="NX233" s="3"/>
      <c r="NY233" s="3"/>
      <c r="NZ233" s="3"/>
      <c r="OA233" s="3"/>
      <c r="OB233" s="3"/>
      <c r="OC233" s="3"/>
      <c r="OD233" s="3"/>
      <c r="OE233" s="3"/>
      <c r="OF233" s="3"/>
      <c r="OG233" s="3"/>
      <c r="OH233" s="3"/>
      <c r="OI233" s="3"/>
      <c r="OJ233" s="3"/>
      <c r="OK233" s="3"/>
      <c r="OL233" s="3"/>
      <c r="OM233" s="3"/>
      <c r="ON233" s="3"/>
      <c r="OO233" s="3"/>
      <c r="OP233" s="3"/>
      <c r="OQ233" s="3"/>
      <c r="OR233" s="3"/>
      <c r="OS233" s="3"/>
      <c r="OT233" s="3"/>
      <c r="OU233" s="3"/>
      <c r="OV233" s="3"/>
      <c r="OW233" s="3"/>
      <c r="OX233" s="3"/>
      <c r="OY233" s="3"/>
      <c r="OZ233" s="3"/>
      <c r="PA233" s="3"/>
      <c r="PB233" s="3"/>
      <c r="PC233" s="3"/>
      <c r="PD233" s="3"/>
      <c r="PE233" s="3"/>
      <c r="PF233" s="3"/>
      <c r="PG233" s="3"/>
      <c r="PH233" s="3"/>
      <c r="PI233" s="3"/>
      <c r="PJ233" s="3"/>
      <c r="PK233" s="3"/>
      <c r="PL233" s="3"/>
      <c r="PM233" s="3"/>
      <c r="PN233" s="3"/>
      <c r="PO233" s="3"/>
      <c r="PP233" s="3"/>
      <c r="PQ233" s="3"/>
      <c r="PR233" s="3"/>
      <c r="PS233" s="3"/>
      <c r="PT233" s="3"/>
      <c r="PU233" s="3"/>
      <c r="PV233" s="3"/>
      <c r="PW233" s="3"/>
      <c r="PX233" s="3"/>
      <c r="PY233" s="3"/>
      <c r="PZ233" s="3"/>
      <c r="QA233" s="3"/>
      <c r="QB233" s="3"/>
      <c r="QC233" s="3"/>
      <c r="QD233" s="3"/>
      <c r="QE233" s="3"/>
      <c r="QF233" s="3"/>
      <c r="QG233" s="3"/>
      <c r="QH233" s="3"/>
      <c r="QI233" s="3"/>
      <c r="QJ233" s="3"/>
      <c r="QK233" s="3"/>
      <c r="QL233" s="3"/>
      <c r="QM233" s="3"/>
      <c r="QN233" s="3"/>
      <c r="QO233" s="3"/>
      <c r="QP233" s="3"/>
      <c r="QQ233" s="3"/>
      <c r="QR233" s="3"/>
      <c r="QS233" s="3"/>
      <c r="QT233" s="3"/>
      <c r="QU233" s="3"/>
      <c r="QV233" s="3"/>
      <c r="QW233" s="3"/>
      <c r="QX233" s="3"/>
      <c r="QY233" s="3"/>
      <c r="QZ233" s="3"/>
      <c r="RA233" s="3"/>
      <c r="RB233" s="3"/>
      <c r="RC233" s="3"/>
      <c r="RD233" s="3"/>
      <c r="RE233" s="3"/>
      <c r="RF233" s="3"/>
      <c r="RG233" s="3"/>
      <c r="RH233" s="3"/>
      <c r="RI233" s="3"/>
      <c r="RJ233" s="3"/>
      <c r="RK233" s="3"/>
      <c r="RL233" s="3"/>
      <c r="RM233" s="3"/>
      <c r="RN233" s="3"/>
      <c r="RO233" s="3"/>
      <c r="RP233" s="3"/>
      <c r="RQ233" s="3"/>
      <c r="RR233" s="3"/>
      <c r="RS233" s="3"/>
      <c r="RT233" s="3"/>
      <c r="RU233" s="3"/>
      <c r="RV233" s="3"/>
      <c r="RW233" s="3"/>
      <c r="RX233" s="3"/>
      <c r="RY233" s="3"/>
      <c r="RZ233" s="3"/>
      <c r="SA233" s="3"/>
      <c r="SB233" s="3"/>
      <c r="SC233" s="3"/>
      <c r="SD233" s="3"/>
      <c r="SE233" s="3"/>
      <c r="SF233" s="3"/>
      <c r="SG233" s="3"/>
      <c r="SH233" s="3"/>
      <c r="SI233" s="3"/>
      <c r="SJ233" s="3"/>
      <c r="SK233" s="3"/>
      <c r="SL233" s="3"/>
      <c r="SM233" s="3"/>
      <c r="SN233" s="3"/>
      <c r="SO233" s="3"/>
      <c r="SP233" s="3"/>
      <c r="SQ233" s="3"/>
      <c r="SR233" s="3"/>
      <c r="SS233" s="3"/>
      <c r="ST233" s="3"/>
      <c r="SU233" s="3"/>
      <c r="SV233" s="3"/>
      <c r="SW233" s="3"/>
      <c r="SX233" s="3"/>
      <c r="SY233" s="3"/>
      <c r="SZ233" s="3"/>
      <c r="TA233" s="3"/>
      <c r="TB233" s="3"/>
      <c r="TC233" s="3"/>
      <c r="TD233" s="3"/>
      <c r="TE233" s="3"/>
      <c r="TF233" s="3"/>
      <c r="TG233" s="3"/>
      <c r="TH233" s="3"/>
      <c r="TI233" s="3"/>
      <c r="TJ233" s="3"/>
      <c r="TK233" s="3"/>
      <c r="TL233" s="3"/>
      <c r="TM233" s="3"/>
      <c r="TN233" s="3"/>
      <c r="TO233" s="3"/>
      <c r="TP233" s="3"/>
      <c r="TQ233" s="3"/>
      <c r="TR233" s="3"/>
      <c r="TS233" s="3"/>
      <c r="TT233" s="3"/>
      <c r="TU233" s="3"/>
      <c r="TV233" s="3"/>
      <c r="TW233" s="3"/>
      <c r="TX233" s="3"/>
      <c r="TY233" s="3"/>
      <c r="TZ233" s="3"/>
      <c r="UA233" s="3"/>
      <c r="UB233" s="3"/>
      <c r="UC233" s="3"/>
      <c r="UD233" s="3"/>
      <c r="UE233" s="3"/>
      <c r="UF233" s="3"/>
      <c r="UG233" s="3"/>
      <c r="UH233" s="3"/>
      <c r="UI233" s="3"/>
      <c r="UJ233" s="3"/>
      <c r="UK233" s="3"/>
      <c r="UL233" s="3"/>
      <c r="UM233" s="3"/>
      <c r="UN233" s="3"/>
      <c r="UO233" s="3"/>
      <c r="UP233" s="3"/>
      <c r="UQ233" s="3"/>
      <c r="UR233" s="3"/>
      <c r="US233" s="3"/>
      <c r="UT233" s="3"/>
      <c r="UU233" s="3"/>
      <c r="UV233" s="3"/>
      <c r="UW233" s="3"/>
      <c r="UX233" s="3"/>
      <c r="UY233" s="3"/>
      <c r="UZ233" s="3"/>
      <c r="VA233" s="3"/>
      <c r="VB233" s="3"/>
      <c r="VC233" s="3"/>
      <c r="VD233" s="3"/>
      <c r="VE233" s="3"/>
      <c r="VF233" s="3"/>
      <c r="VG233" s="3"/>
      <c r="VH233" s="3"/>
      <c r="VI233" s="3"/>
      <c r="VJ233" s="3"/>
      <c r="VK233" s="3"/>
      <c r="VL233" s="3"/>
      <c r="VM233" s="3"/>
      <c r="VN233" s="3"/>
      <c r="VO233" s="3"/>
      <c r="VP233" s="3"/>
      <c r="VQ233" s="3"/>
      <c r="VR233" s="3"/>
      <c r="VS233" s="3"/>
      <c r="VT233" s="3"/>
      <c r="VU233" s="3"/>
      <c r="VV233" s="3"/>
      <c r="VW233" s="3"/>
      <c r="VX233" s="3"/>
      <c r="VY233" s="3"/>
      <c r="VZ233" s="3"/>
      <c r="WA233" s="3"/>
      <c r="WB233" s="3"/>
      <c r="WC233" s="3"/>
      <c r="WD233" s="3"/>
      <c r="WE233" s="3"/>
      <c r="WF233" s="3"/>
      <c r="WG233" s="3"/>
      <c r="WH233" s="3"/>
      <c r="WI233" s="3"/>
      <c r="WJ233" s="3"/>
      <c r="WK233" s="3"/>
      <c r="WL233" s="3"/>
      <c r="WM233" s="3"/>
      <c r="WN233" s="3"/>
      <c r="WO233" s="3"/>
      <c r="WP233" s="3"/>
      <c r="WQ233" s="3"/>
      <c r="WR233" s="3"/>
      <c r="WS233" s="3"/>
      <c r="WT233" s="3"/>
      <c r="WU233" s="3"/>
      <c r="WV233" s="3"/>
      <c r="WW233" s="3"/>
      <c r="WX233" s="3"/>
      <c r="WY233" s="3"/>
      <c r="WZ233" s="3"/>
      <c r="XA233" s="3"/>
      <c r="XB233" s="3"/>
      <c r="XC233" s="3"/>
      <c r="XD233" s="3"/>
      <c r="XE233" s="3"/>
      <c r="XF233" s="3"/>
      <c r="XG233" s="3"/>
      <c r="XH233" s="3"/>
      <c r="XI233" s="3"/>
      <c r="XJ233" s="3"/>
      <c r="XK233" s="3"/>
      <c r="XL233" s="3"/>
      <c r="XM233" s="3"/>
      <c r="XN233" s="3"/>
      <c r="XO233" s="3"/>
      <c r="XP233" s="3"/>
      <c r="XQ233" s="3"/>
      <c r="XR233" s="3"/>
      <c r="XS233" s="3"/>
      <c r="XT233" s="3"/>
      <c r="XU233" s="3"/>
      <c r="XV233" s="3"/>
      <c r="XW233" s="3"/>
      <c r="XX233" s="3"/>
      <c r="XY233" s="3"/>
      <c r="XZ233" s="3"/>
      <c r="YA233" s="3"/>
      <c r="YB233" s="3"/>
      <c r="YC233" s="3"/>
      <c r="YD233" s="3"/>
      <c r="YE233" s="3"/>
      <c r="YF233" s="3"/>
      <c r="YG233" s="3"/>
      <c r="YH233" s="3"/>
      <c r="YI233" s="3"/>
      <c r="YJ233" s="3"/>
      <c r="YK233" s="3"/>
      <c r="YL233" s="3"/>
      <c r="YM233" s="3"/>
      <c r="YN233" s="3"/>
      <c r="YO233" s="3"/>
      <c r="YP233" s="3"/>
      <c r="YQ233" s="3"/>
      <c r="YR233" s="3"/>
      <c r="YS233" s="3"/>
      <c r="YT233" s="3"/>
      <c r="YU233" s="3"/>
      <c r="YV233" s="3"/>
      <c r="YW233" s="3"/>
      <c r="YX233" s="3"/>
      <c r="YY233" s="3"/>
      <c r="YZ233" s="3"/>
      <c r="ZA233" s="3"/>
      <c r="ZB233" s="3"/>
      <c r="ZC233" s="3"/>
      <c r="ZD233" s="3"/>
      <c r="ZE233" s="3"/>
      <c r="ZF233" s="3"/>
      <c r="ZG233" s="3"/>
      <c r="ZH233" s="3"/>
      <c r="ZI233" s="3"/>
      <c r="ZJ233" s="3"/>
      <c r="ZK233" s="3"/>
      <c r="ZL233" s="3"/>
      <c r="ZM233" s="3"/>
      <c r="ZN233" s="3"/>
      <c r="ZO233" s="3"/>
      <c r="ZP233" s="3"/>
      <c r="ZQ233" s="3"/>
      <c r="ZR233" s="3"/>
      <c r="ZS233" s="3"/>
      <c r="ZT233" s="3"/>
      <c r="ZU233" s="3"/>
      <c r="ZV233" s="3"/>
      <c r="ZW233" s="3"/>
      <c r="ZX233" s="3"/>
      <c r="ZY233" s="3"/>
      <c r="ZZ233" s="3"/>
      <c r="AAA233" s="3"/>
      <c r="AAB233" s="3"/>
      <c r="AAC233" s="3"/>
      <c r="AAD233" s="3"/>
      <c r="AAE233" s="3"/>
      <c r="AAF233" s="3"/>
      <c r="AAG233" s="3"/>
      <c r="AAH233" s="3"/>
      <c r="AAI233" s="3"/>
      <c r="AAJ233" s="3"/>
      <c r="AAK233" s="3"/>
      <c r="AAL233" s="3"/>
      <c r="AAM233" s="3"/>
      <c r="AAN233" s="3"/>
      <c r="AAO233" s="3"/>
      <c r="AAP233" s="3"/>
      <c r="AAQ233" s="3"/>
      <c r="AAR233" s="3"/>
      <c r="AAS233" s="3"/>
      <c r="AAT233" s="3"/>
      <c r="AAU233" s="3"/>
      <c r="AAV233" s="3"/>
      <c r="AAW233" s="3"/>
      <c r="AAX233" s="3"/>
      <c r="AAY233" s="3"/>
      <c r="AAZ233" s="3"/>
      <c r="ABA233" s="3"/>
      <c r="ABB233" s="3"/>
      <c r="ABC233" s="3"/>
      <c r="ABD233" s="3"/>
      <c r="ABE233" s="3"/>
      <c r="ABF233" s="3"/>
      <c r="ABG233" s="3"/>
      <c r="ABH233" s="3"/>
      <c r="ABI233" s="3"/>
      <c r="ABJ233" s="3"/>
      <c r="ABK233" s="3"/>
      <c r="ABL233" s="3"/>
      <c r="ABM233" s="3"/>
      <c r="ABN233" s="3"/>
      <c r="ABO233" s="3"/>
      <c r="ABP233" s="3"/>
      <c r="ABQ233" s="3"/>
      <c r="ABR233" s="3"/>
      <c r="ABS233" s="3"/>
      <c r="ABT233" s="3"/>
      <c r="ABU233" s="3"/>
      <c r="ABV233" s="3"/>
      <c r="ABW233" s="3"/>
      <c r="ABX233" s="3"/>
      <c r="ABY233" s="3"/>
      <c r="ABZ233" s="3"/>
      <c r="ACA233" s="3"/>
      <c r="ACB233" s="3"/>
      <c r="ACC233" s="3"/>
      <c r="ACD233" s="3"/>
      <c r="ACE233" s="3"/>
      <c r="ACF233" s="3"/>
      <c r="ACG233" s="3"/>
      <c r="ACH233" s="3"/>
      <c r="ACI233" s="3"/>
      <c r="ACJ233" s="3"/>
      <c r="ACK233" s="3"/>
      <c r="ACL233" s="3"/>
      <c r="ACM233" s="3"/>
      <c r="ACN233" s="3"/>
      <c r="ACO233" s="3"/>
      <c r="ACP233" s="3"/>
      <c r="ACQ233" s="3"/>
      <c r="ACR233" s="3"/>
      <c r="ACS233" s="3"/>
      <c r="ACT233" s="3"/>
      <c r="ACU233" s="3"/>
      <c r="ACV233" s="3"/>
      <c r="ACW233" s="3"/>
      <c r="ACX233" s="3"/>
      <c r="ACY233" s="3"/>
      <c r="ACZ233" s="3"/>
      <c r="ADA233" s="3"/>
      <c r="ADB233" s="3"/>
      <c r="ADC233" s="3"/>
      <c r="ADD233" s="3"/>
      <c r="ADE233" s="3"/>
      <c r="ADF233" s="3"/>
      <c r="ADG233" s="3"/>
      <c r="ADH233" s="3"/>
      <c r="ADI233" s="3"/>
      <c r="ADJ233" s="3"/>
      <c r="ADK233" s="3"/>
      <c r="ADL233" s="3"/>
      <c r="ADM233" s="3"/>
      <c r="ADN233" s="3"/>
      <c r="ADO233" s="3"/>
      <c r="ADP233" s="3"/>
      <c r="ADQ233" s="3"/>
      <c r="ADR233" s="3"/>
      <c r="ADS233" s="3"/>
      <c r="ADT233" s="3"/>
      <c r="ADU233" s="3"/>
      <c r="ADV233" s="3"/>
    </row>
    <row r="234" spans="1:802 16383:16383" s="4" customFormat="1" ht="24.75" customHeight="1">
      <c r="A234" s="3"/>
      <c r="B234" s="37" t="s">
        <v>44</v>
      </c>
      <c r="C234" s="14">
        <v>711</v>
      </c>
      <c r="D234" s="59"/>
      <c r="E234" s="47"/>
      <c r="F234" s="14">
        <v>832</v>
      </c>
      <c r="G234" s="59"/>
      <c r="H234" s="47"/>
      <c r="I234" s="14">
        <v>857</v>
      </c>
      <c r="J234" s="59"/>
      <c r="K234" s="47"/>
      <c r="L234" s="14">
        <v>1020</v>
      </c>
      <c r="M234" s="59"/>
      <c r="N234" s="47"/>
      <c r="O234" s="14">
        <v>1459</v>
      </c>
      <c r="P234" s="59"/>
      <c r="Q234" s="47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  <c r="IX234" s="3"/>
      <c r="IY234" s="3"/>
      <c r="IZ234" s="3"/>
      <c r="JA234" s="3"/>
      <c r="JB234" s="3"/>
      <c r="JC234" s="3"/>
      <c r="JD234" s="3"/>
      <c r="JE234" s="3"/>
      <c r="JF234" s="3"/>
      <c r="JG234" s="3"/>
      <c r="JH234" s="3"/>
      <c r="JI234" s="3"/>
      <c r="JJ234" s="3"/>
      <c r="JK234" s="3"/>
      <c r="JL234" s="3"/>
      <c r="JM234" s="3"/>
      <c r="JN234" s="3"/>
      <c r="JO234" s="3"/>
      <c r="JP234" s="3"/>
      <c r="JQ234" s="3"/>
      <c r="JR234" s="3"/>
      <c r="JS234" s="3"/>
      <c r="JT234" s="3"/>
      <c r="JU234" s="3"/>
      <c r="JV234" s="3"/>
      <c r="JW234" s="3"/>
      <c r="JX234" s="3"/>
      <c r="JY234" s="3"/>
      <c r="JZ234" s="3"/>
      <c r="KA234" s="3"/>
      <c r="KB234" s="3"/>
      <c r="KC234" s="3"/>
      <c r="KD234" s="3"/>
      <c r="KE234" s="3"/>
      <c r="KF234" s="3"/>
      <c r="KG234" s="3"/>
      <c r="KH234" s="3"/>
      <c r="KI234" s="3"/>
      <c r="KJ234" s="3"/>
      <c r="KK234" s="3"/>
      <c r="KL234" s="3"/>
      <c r="KM234" s="3"/>
      <c r="KN234" s="3"/>
      <c r="KO234" s="3"/>
      <c r="KP234" s="3"/>
      <c r="KQ234" s="3"/>
      <c r="KR234" s="3"/>
      <c r="KS234" s="3"/>
      <c r="KT234" s="3"/>
      <c r="KU234" s="3"/>
      <c r="KV234" s="3"/>
      <c r="KW234" s="3"/>
      <c r="KX234" s="3"/>
      <c r="KY234" s="3"/>
      <c r="KZ234" s="3"/>
      <c r="LA234" s="3"/>
      <c r="LB234" s="3"/>
      <c r="LC234" s="3"/>
      <c r="LD234" s="3"/>
      <c r="LE234" s="3"/>
      <c r="LF234" s="3"/>
      <c r="LG234" s="3"/>
      <c r="LH234" s="3"/>
      <c r="LI234" s="3"/>
      <c r="LJ234" s="3"/>
      <c r="LK234" s="3"/>
      <c r="LL234" s="3"/>
      <c r="LM234" s="3"/>
      <c r="LN234" s="3"/>
      <c r="LO234" s="3"/>
      <c r="LP234" s="3"/>
      <c r="LQ234" s="3"/>
      <c r="LR234" s="3"/>
      <c r="LS234" s="3"/>
      <c r="LT234" s="3"/>
      <c r="LU234" s="3"/>
      <c r="LV234" s="3"/>
      <c r="LW234" s="3"/>
      <c r="LX234" s="3"/>
      <c r="LY234" s="3"/>
      <c r="LZ234" s="3"/>
      <c r="MA234" s="3"/>
      <c r="MB234" s="3"/>
      <c r="MC234" s="3"/>
      <c r="MD234" s="3"/>
      <c r="ME234" s="3"/>
      <c r="MF234" s="3"/>
      <c r="MG234" s="3"/>
      <c r="MH234" s="3"/>
      <c r="MI234" s="3"/>
      <c r="MJ234" s="3"/>
      <c r="MK234" s="3"/>
      <c r="ML234" s="3"/>
      <c r="MM234" s="3"/>
      <c r="MN234" s="3"/>
      <c r="MO234" s="3"/>
      <c r="MP234" s="3"/>
      <c r="MQ234" s="3"/>
      <c r="MR234" s="3"/>
      <c r="MS234" s="3"/>
      <c r="MT234" s="3"/>
      <c r="MU234" s="3"/>
      <c r="MV234" s="3"/>
      <c r="MW234" s="3"/>
      <c r="MX234" s="3"/>
      <c r="MY234" s="3"/>
      <c r="MZ234" s="3"/>
      <c r="NA234" s="3"/>
      <c r="NB234" s="3"/>
      <c r="NC234" s="3"/>
      <c r="ND234" s="3"/>
      <c r="NE234" s="3"/>
      <c r="NF234" s="3"/>
      <c r="NG234" s="3"/>
      <c r="NH234" s="3"/>
      <c r="NI234" s="3"/>
      <c r="NJ234" s="3"/>
      <c r="NK234" s="3"/>
      <c r="NL234" s="3"/>
      <c r="NM234" s="3"/>
      <c r="NN234" s="3"/>
      <c r="NO234" s="3"/>
      <c r="NP234" s="3"/>
      <c r="NQ234" s="3"/>
      <c r="NR234" s="3"/>
      <c r="NS234" s="3"/>
      <c r="NT234" s="3"/>
      <c r="NU234" s="3"/>
      <c r="NV234" s="3"/>
      <c r="NW234" s="3"/>
      <c r="NX234" s="3"/>
      <c r="NY234" s="3"/>
      <c r="NZ234" s="3"/>
      <c r="OA234" s="3"/>
      <c r="OB234" s="3"/>
      <c r="OC234" s="3"/>
      <c r="OD234" s="3"/>
      <c r="OE234" s="3"/>
      <c r="OF234" s="3"/>
      <c r="OG234" s="3"/>
      <c r="OH234" s="3"/>
      <c r="OI234" s="3"/>
      <c r="OJ234" s="3"/>
      <c r="OK234" s="3"/>
      <c r="OL234" s="3"/>
      <c r="OM234" s="3"/>
      <c r="ON234" s="3"/>
      <c r="OO234" s="3"/>
      <c r="OP234" s="3"/>
      <c r="OQ234" s="3"/>
      <c r="OR234" s="3"/>
      <c r="OS234" s="3"/>
      <c r="OT234" s="3"/>
      <c r="OU234" s="3"/>
      <c r="OV234" s="3"/>
      <c r="OW234" s="3"/>
      <c r="OX234" s="3"/>
      <c r="OY234" s="3"/>
      <c r="OZ234" s="3"/>
      <c r="PA234" s="3"/>
      <c r="PB234" s="3"/>
      <c r="PC234" s="3"/>
      <c r="PD234" s="3"/>
      <c r="PE234" s="3"/>
      <c r="PF234" s="3"/>
      <c r="PG234" s="3"/>
      <c r="PH234" s="3"/>
      <c r="PI234" s="3"/>
      <c r="PJ234" s="3"/>
      <c r="PK234" s="3"/>
      <c r="PL234" s="3"/>
      <c r="PM234" s="3"/>
      <c r="PN234" s="3"/>
      <c r="PO234" s="3"/>
      <c r="PP234" s="3"/>
      <c r="PQ234" s="3"/>
      <c r="PR234" s="3"/>
      <c r="PS234" s="3"/>
      <c r="PT234" s="3"/>
      <c r="PU234" s="3"/>
      <c r="PV234" s="3"/>
      <c r="PW234" s="3"/>
      <c r="PX234" s="3"/>
      <c r="PY234" s="3"/>
      <c r="PZ234" s="3"/>
      <c r="QA234" s="3"/>
      <c r="QB234" s="3"/>
      <c r="QC234" s="3"/>
      <c r="QD234" s="3"/>
      <c r="QE234" s="3"/>
      <c r="QF234" s="3"/>
      <c r="QG234" s="3"/>
      <c r="QH234" s="3"/>
      <c r="QI234" s="3"/>
      <c r="QJ234" s="3"/>
      <c r="QK234" s="3"/>
      <c r="QL234" s="3"/>
      <c r="QM234" s="3"/>
      <c r="QN234" s="3"/>
      <c r="QO234" s="3"/>
      <c r="QP234" s="3"/>
      <c r="QQ234" s="3"/>
      <c r="QR234" s="3"/>
      <c r="QS234" s="3"/>
      <c r="QT234" s="3"/>
      <c r="QU234" s="3"/>
      <c r="QV234" s="3"/>
      <c r="QW234" s="3"/>
      <c r="QX234" s="3"/>
      <c r="QY234" s="3"/>
      <c r="QZ234" s="3"/>
      <c r="RA234" s="3"/>
      <c r="RB234" s="3"/>
      <c r="RC234" s="3"/>
      <c r="RD234" s="3"/>
      <c r="RE234" s="3"/>
      <c r="RF234" s="3"/>
      <c r="RG234" s="3"/>
      <c r="RH234" s="3"/>
      <c r="RI234" s="3"/>
      <c r="RJ234" s="3"/>
      <c r="RK234" s="3"/>
      <c r="RL234" s="3"/>
      <c r="RM234" s="3"/>
      <c r="RN234" s="3"/>
      <c r="RO234" s="3"/>
      <c r="RP234" s="3"/>
      <c r="RQ234" s="3"/>
      <c r="RR234" s="3"/>
      <c r="RS234" s="3"/>
      <c r="RT234" s="3"/>
      <c r="RU234" s="3"/>
      <c r="RV234" s="3"/>
      <c r="RW234" s="3"/>
      <c r="RX234" s="3"/>
      <c r="RY234" s="3"/>
      <c r="RZ234" s="3"/>
      <c r="SA234" s="3"/>
      <c r="SB234" s="3"/>
      <c r="SC234" s="3"/>
      <c r="SD234" s="3"/>
      <c r="SE234" s="3"/>
      <c r="SF234" s="3"/>
      <c r="SG234" s="3"/>
      <c r="SH234" s="3"/>
      <c r="SI234" s="3"/>
      <c r="SJ234" s="3"/>
      <c r="SK234" s="3"/>
      <c r="SL234" s="3"/>
      <c r="SM234" s="3"/>
      <c r="SN234" s="3"/>
      <c r="SO234" s="3"/>
      <c r="SP234" s="3"/>
      <c r="SQ234" s="3"/>
      <c r="SR234" s="3"/>
      <c r="SS234" s="3"/>
      <c r="ST234" s="3"/>
      <c r="SU234" s="3"/>
      <c r="SV234" s="3"/>
      <c r="SW234" s="3"/>
      <c r="SX234" s="3"/>
      <c r="SY234" s="3"/>
      <c r="SZ234" s="3"/>
      <c r="TA234" s="3"/>
      <c r="TB234" s="3"/>
      <c r="TC234" s="3"/>
      <c r="TD234" s="3"/>
      <c r="TE234" s="3"/>
      <c r="TF234" s="3"/>
      <c r="TG234" s="3"/>
      <c r="TH234" s="3"/>
      <c r="TI234" s="3"/>
      <c r="TJ234" s="3"/>
      <c r="TK234" s="3"/>
      <c r="TL234" s="3"/>
      <c r="TM234" s="3"/>
      <c r="TN234" s="3"/>
      <c r="TO234" s="3"/>
      <c r="TP234" s="3"/>
      <c r="TQ234" s="3"/>
      <c r="TR234" s="3"/>
      <c r="TS234" s="3"/>
      <c r="TT234" s="3"/>
      <c r="TU234" s="3"/>
      <c r="TV234" s="3"/>
      <c r="TW234" s="3"/>
      <c r="TX234" s="3"/>
      <c r="TY234" s="3"/>
      <c r="TZ234" s="3"/>
      <c r="UA234" s="3"/>
      <c r="UB234" s="3"/>
      <c r="UC234" s="3"/>
      <c r="UD234" s="3"/>
      <c r="UE234" s="3"/>
      <c r="UF234" s="3"/>
      <c r="UG234" s="3"/>
      <c r="UH234" s="3"/>
      <c r="UI234" s="3"/>
      <c r="UJ234" s="3"/>
      <c r="UK234" s="3"/>
      <c r="UL234" s="3"/>
      <c r="UM234" s="3"/>
      <c r="UN234" s="3"/>
      <c r="UO234" s="3"/>
      <c r="UP234" s="3"/>
      <c r="UQ234" s="3"/>
      <c r="UR234" s="3"/>
      <c r="US234" s="3"/>
      <c r="UT234" s="3"/>
      <c r="UU234" s="3"/>
      <c r="UV234" s="3"/>
      <c r="UW234" s="3"/>
      <c r="UX234" s="3"/>
      <c r="UY234" s="3"/>
      <c r="UZ234" s="3"/>
      <c r="VA234" s="3"/>
      <c r="VB234" s="3"/>
      <c r="VC234" s="3"/>
      <c r="VD234" s="3"/>
      <c r="VE234" s="3"/>
      <c r="VF234" s="3"/>
      <c r="VG234" s="3"/>
      <c r="VH234" s="3"/>
      <c r="VI234" s="3"/>
      <c r="VJ234" s="3"/>
      <c r="VK234" s="3"/>
      <c r="VL234" s="3"/>
      <c r="VM234" s="3"/>
      <c r="VN234" s="3"/>
      <c r="VO234" s="3"/>
      <c r="VP234" s="3"/>
      <c r="VQ234" s="3"/>
      <c r="VR234" s="3"/>
      <c r="VS234" s="3"/>
      <c r="VT234" s="3"/>
      <c r="VU234" s="3"/>
      <c r="VV234" s="3"/>
      <c r="VW234" s="3"/>
      <c r="VX234" s="3"/>
      <c r="VY234" s="3"/>
      <c r="VZ234" s="3"/>
      <c r="WA234" s="3"/>
      <c r="WB234" s="3"/>
      <c r="WC234" s="3"/>
      <c r="WD234" s="3"/>
      <c r="WE234" s="3"/>
      <c r="WF234" s="3"/>
      <c r="WG234" s="3"/>
      <c r="WH234" s="3"/>
      <c r="WI234" s="3"/>
      <c r="WJ234" s="3"/>
      <c r="WK234" s="3"/>
      <c r="WL234" s="3"/>
      <c r="WM234" s="3"/>
      <c r="WN234" s="3"/>
      <c r="WO234" s="3"/>
      <c r="WP234" s="3"/>
      <c r="WQ234" s="3"/>
      <c r="WR234" s="3"/>
      <c r="WS234" s="3"/>
      <c r="WT234" s="3"/>
      <c r="WU234" s="3"/>
      <c r="WV234" s="3"/>
      <c r="WW234" s="3"/>
      <c r="WX234" s="3"/>
      <c r="WY234" s="3"/>
      <c r="WZ234" s="3"/>
      <c r="XA234" s="3"/>
      <c r="XB234" s="3"/>
      <c r="XC234" s="3"/>
      <c r="XD234" s="3"/>
      <c r="XE234" s="3"/>
      <c r="XF234" s="3"/>
      <c r="XG234" s="3"/>
      <c r="XH234" s="3"/>
      <c r="XI234" s="3"/>
      <c r="XJ234" s="3"/>
      <c r="XK234" s="3"/>
      <c r="XL234" s="3"/>
      <c r="XM234" s="3"/>
      <c r="XN234" s="3"/>
      <c r="XO234" s="3"/>
      <c r="XP234" s="3"/>
      <c r="XQ234" s="3"/>
      <c r="XR234" s="3"/>
      <c r="XS234" s="3"/>
      <c r="XT234" s="3"/>
      <c r="XU234" s="3"/>
      <c r="XV234" s="3"/>
      <c r="XW234" s="3"/>
      <c r="XX234" s="3"/>
      <c r="XY234" s="3"/>
      <c r="XZ234" s="3"/>
      <c r="YA234" s="3"/>
      <c r="YB234" s="3"/>
      <c r="YC234" s="3"/>
      <c r="YD234" s="3"/>
      <c r="YE234" s="3"/>
      <c r="YF234" s="3"/>
      <c r="YG234" s="3"/>
      <c r="YH234" s="3"/>
      <c r="YI234" s="3"/>
      <c r="YJ234" s="3"/>
      <c r="YK234" s="3"/>
      <c r="YL234" s="3"/>
      <c r="YM234" s="3"/>
      <c r="YN234" s="3"/>
      <c r="YO234" s="3"/>
      <c r="YP234" s="3"/>
      <c r="YQ234" s="3"/>
      <c r="YR234" s="3"/>
      <c r="YS234" s="3"/>
      <c r="YT234" s="3"/>
      <c r="YU234" s="3"/>
      <c r="YV234" s="3"/>
      <c r="YW234" s="3"/>
      <c r="YX234" s="3"/>
      <c r="YY234" s="3"/>
      <c r="YZ234" s="3"/>
      <c r="ZA234" s="3"/>
      <c r="ZB234" s="3"/>
      <c r="ZC234" s="3"/>
      <c r="ZD234" s="3"/>
      <c r="ZE234" s="3"/>
      <c r="ZF234" s="3"/>
      <c r="ZG234" s="3"/>
      <c r="ZH234" s="3"/>
      <c r="ZI234" s="3"/>
      <c r="ZJ234" s="3"/>
      <c r="ZK234" s="3"/>
      <c r="ZL234" s="3"/>
      <c r="ZM234" s="3"/>
      <c r="ZN234" s="3"/>
      <c r="ZO234" s="3"/>
      <c r="ZP234" s="3"/>
      <c r="ZQ234" s="3"/>
      <c r="ZR234" s="3"/>
      <c r="ZS234" s="3"/>
      <c r="ZT234" s="3"/>
      <c r="ZU234" s="3"/>
      <c r="ZV234" s="3"/>
      <c r="ZW234" s="3"/>
      <c r="ZX234" s="3"/>
      <c r="ZY234" s="3"/>
      <c r="ZZ234" s="3"/>
      <c r="AAA234" s="3"/>
      <c r="AAB234" s="3"/>
      <c r="AAC234" s="3"/>
      <c r="AAD234" s="3"/>
      <c r="AAE234" s="3"/>
      <c r="AAF234" s="3"/>
      <c r="AAG234" s="3"/>
      <c r="AAH234" s="3"/>
      <c r="AAI234" s="3"/>
      <c r="AAJ234" s="3"/>
      <c r="AAK234" s="3"/>
      <c r="AAL234" s="3"/>
      <c r="AAM234" s="3"/>
      <c r="AAN234" s="3"/>
      <c r="AAO234" s="3"/>
      <c r="AAP234" s="3"/>
      <c r="AAQ234" s="3"/>
      <c r="AAR234" s="3"/>
      <c r="AAS234" s="3"/>
      <c r="AAT234" s="3"/>
      <c r="AAU234" s="3"/>
      <c r="AAV234" s="3"/>
      <c r="AAW234" s="3"/>
      <c r="AAX234" s="3"/>
      <c r="AAY234" s="3"/>
      <c r="AAZ234" s="3"/>
      <c r="ABA234" s="3"/>
      <c r="ABB234" s="3"/>
      <c r="ABC234" s="3"/>
      <c r="ABD234" s="3"/>
      <c r="ABE234" s="3"/>
      <c r="ABF234" s="3"/>
      <c r="ABG234" s="3"/>
      <c r="ABH234" s="3"/>
      <c r="ABI234" s="3"/>
      <c r="ABJ234" s="3"/>
      <c r="ABK234" s="3"/>
      <c r="ABL234" s="3"/>
      <c r="ABM234" s="3"/>
      <c r="ABN234" s="3"/>
      <c r="ABO234" s="3"/>
      <c r="ABP234" s="3"/>
      <c r="ABQ234" s="3"/>
      <c r="ABR234" s="3"/>
      <c r="ABS234" s="3"/>
      <c r="ABT234" s="3"/>
      <c r="ABU234" s="3"/>
      <c r="ABV234" s="3"/>
      <c r="ABW234" s="3"/>
      <c r="ABX234" s="3"/>
      <c r="ABY234" s="3"/>
      <c r="ABZ234" s="3"/>
      <c r="ACA234" s="3"/>
      <c r="ACB234" s="3"/>
      <c r="ACC234" s="3"/>
      <c r="ACD234" s="3"/>
      <c r="ACE234" s="3"/>
      <c r="ACF234" s="3"/>
      <c r="ACG234" s="3"/>
      <c r="ACH234" s="3"/>
      <c r="ACI234" s="3"/>
      <c r="ACJ234" s="3"/>
      <c r="ACK234" s="3"/>
      <c r="ACL234" s="3"/>
      <c r="ACM234" s="3"/>
      <c r="ACN234" s="3"/>
      <c r="ACO234" s="3"/>
      <c r="ACP234" s="3"/>
      <c r="ACQ234" s="3"/>
      <c r="ACR234" s="3"/>
      <c r="ACS234" s="3"/>
      <c r="ACT234" s="3"/>
      <c r="ACU234" s="3"/>
      <c r="ACV234" s="3"/>
      <c r="ACW234" s="3"/>
      <c r="ACX234" s="3"/>
      <c r="ACY234" s="3"/>
      <c r="ACZ234" s="3"/>
      <c r="ADA234" s="3"/>
      <c r="ADB234" s="3"/>
      <c r="ADC234" s="3"/>
      <c r="ADD234" s="3"/>
      <c r="ADE234" s="3"/>
      <c r="ADF234" s="3"/>
      <c r="ADG234" s="3"/>
      <c r="ADH234" s="3"/>
      <c r="ADI234" s="3"/>
      <c r="ADJ234" s="3"/>
      <c r="ADK234" s="3"/>
      <c r="ADL234" s="3"/>
      <c r="ADM234" s="3"/>
      <c r="ADN234" s="3"/>
      <c r="ADO234" s="3"/>
      <c r="ADP234" s="3"/>
      <c r="ADQ234" s="3"/>
      <c r="ADR234" s="3"/>
      <c r="ADS234" s="3"/>
      <c r="ADT234" s="3"/>
      <c r="ADU234" s="3"/>
      <c r="ADV234" s="3"/>
    </row>
    <row r="235" spans="1:802 16383:16383" s="4" customFormat="1">
      <c r="A235" s="3"/>
      <c r="B235" s="38" t="s">
        <v>79</v>
      </c>
      <c r="C235" s="86">
        <f>C234/207.3702</f>
        <v>3.428650789747032</v>
      </c>
      <c r="D235" s="184"/>
      <c r="E235" s="185"/>
      <c r="F235" s="86">
        <f>F234/207.3702</f>
        <v>4.0121483221793675</v>
      </c>
      <c r="G235" s="184"/>
      <c r="H235" s="185"/>
      <c r="I235" s="86">
        <f>I234/207.5301</f>
        <v>4.1295214525507387</v>
      </c>
      <c r="J235" s="184"/>
      <c r="K235" s="47"/>
      <c r="L235" s="86">
        <f>L234/207.7132</f>
        <v>4.910617139401829</v>
      </c>
      <c r="M235" s="184"/>
      <c r="N235" s="47"/>
      <c r="O235" s="86">
        <f>O234/207.6255</f>
        <v>7.0270751906678131</v>
      </c>
      <c r="P235" s="184"/>
      <c r="Q235" s="47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  <c r="IY235" s="3"/>
      <c r="IZ235" s="3"/>
      <c r="JA235" s="3"/>
      <c r="JB235" s="3"/>
      <c r="JC235" s="3"/>
      <c r="JD235" s="3"/>
      <c r="JE235" s="3"/>
      <c r="JF235" s="3"/>
      <c r="JG235" s="3"/>
      <c r="JH235" s="3"/>
      <c r="JI235" s="3"/>
      <c r="JJ235" s="3"/>
      <c r="JK235" s="3"/>
      <c r="JL235" s="3"/>
      <c r="JM235" s="3"/>
      <c r="JN235" s="3"/>
      <c r="JO235" s="3"/>
      <c r="JP235" s="3"/>
      <c r="JQ235" s="3"/>
      <c r="JR235" s="3"/>
      <c r="JS235" s="3"/>
      <c r="JT235" s="3"/>
      <c r="JU235" s="3"/>
      <c r="JV235" s="3"/>
      <c r="JW235" s="3"/>
      <c r="JX235" s="3"/>
      <c r="JY235" s="3"/>
      <c r="JZ235" s="3"/>
      <c r="KA235" s="3"/>
      <c r="KB235" s="3"/>
      <c r="KC235" s="3"/>
      <c r="KD235" s="3"/>
      <c r="KE235" s="3"/>
      <c r="KF235" s="3"/>
      <c r="KG235" s="3"/>
      <c r="KH235" s="3"/>
      <c r="KI235" s="3"/>
      <c r="KJ235" s="3"/>
      <c r="KK235" s="3"/>
      <c r="KL235" s="3"/>
      <c r="KM235" s="3"/>
      <c r="KN235" s="3"/>
      <c r="KO235" s="3"/>
      <c r="KP235" s="3"/>
      <c r="KQ235" s="3"/>
      <c r="KR235" s="3"/>
      <c r="KS235" s="3"/>
      <c r="KT235" s="3"/>
      <c r="KU235" s="3"/>
      <c r="KV235" s="3"/>
      <c r="KW235" s="3"/>
      <c r="KX235" s="3"/>
      <c r="KY235" s="3"/>
      <c r="KZ235" s="3"/>
      <c r="LA235" s="3"/>
      <c r="LB235" s="3"/>
      <c r="LC235" s="3"/>
      <c r="LD235" s="3"/>
      <c r="LE235" s="3"/>
      <c r="LF235" s="3"/>
      <c r="LG235" s="3"/>
      <c r="LH235" s="3"/>
      <c r="LI235" s="3"/>
      <c r="LJ235" s="3"/>
      <c r="LK235" s="3"/>
      <c r="LL235" s="3"/>
      <c r="LM235" s="3"/>
      <c r="LN235" s="3"/>
      <c r="LO235" s="3"/>
      <c r="LP235" s="3"/>
      <c r="LQ235" s="3"/>
      <c r="LR235" s="3"/>
      <c r="LS235" s="3"/>
      <c r="LT235" s="3"/>
      <c r="LU235" s="3"/>
      <c r="LV235" s="3"/>
      <c r="LW235" s="3"/>
      <c r="LX235" s="3"/>
      <c r="LY235" s="3"/>
      <c r="LZ235" s="3"/>
      <c r="MA235" s="3"/>
      <c r="MB235" s="3"/>
      <c r="MC235" s="3"/>
      <c r="MD235" s="3"/>
      <c r="ME235" s="3"/>
      <c r="MF235" s="3"/>
      <c r="MG235" s="3"/>
      <c r="MH235" s="3"/>
      <c r="MI235" s="3"/>
      <c r="MJ235" s="3"/>
      <c r="MK235" s="3"/>
      <c r="ML235" s="3"/>
      <c r="MM235" s="3"/>
      <c r="MN235" s="3"/>
      <c r="MO235" s="3"/>
      <c r="MP235" s="3"/>
      <c r="MQ235" s="3"/>
      <c r="MR235" s="3"/>
      <c r="MS235" s="3"/>
      <c r="MT235" s="3"/>
      <c r="MU235" s="3"/>
      <c r="MV235" s="3"/>
      <c r="MW235" s="3"/>
      <c r="MX235" s="3"/>
      <c r="MY235" s="3"/>
      <c r="MZ235" s="3"/>
      <c r="NA235" s="3"/>
      <c r="NB235" s="3"/>
      <c r="NC235" s="3"/>
      <c r="ND235" s="3"/>
      <c r="NE235" s="3"/>
      <c r="NF235" s="3"/>
      <c r="NG235" s="3"/>
      <c r="NH235" s="3"/>
      <c r="NI235" s="3"/>
      <c r="NJ235" s="3"/>
      <c r="NK235" s="3"/>
      <c r="NL235" s="3"/>
      <c r="NM235" s="3"/>
      <c r="NN235" s="3"/>
      <c r="NO235" s="3"/>
      <c r="NP235" s="3"/>
      <c r="NQ235" s="3"/>
      <c r="NR235" s="3"/>
      <c r="NS235" s="3"/>
      <c r="NT235" s="3"/>
      <c r="NU235" s="3"/>
      <c r="NV235" s="3"/>
      <c r="NW235" s="3"/>
      <c r="NX235" s="3"/>
      <c r="NY235" s="3"/>
      <c r="NZ235" s="3"/>
      <c r="OA235" s="3"/>
      <c r="OB235" s="3"/>
      <c r="OC235" s="3"/>
      <c r="OD235" s="3"/>
      <c r="OE235" s="3"/>
      <c r="OF235" s="3"/>
      <c r="OG235" s="3"/>
      <c r="OH235" s="3"/>
      <c r="OI235" s="3"/>
      <c r="OJ235" s="3"/>
      <c r="OK235" s="3"/>
      <c r="OL235" s="3"/>
      <c r="OM235" s="3"/>
      <c r="ON235" s="3"/>
      <c r="OO235" s="3"/>
      <c r="OP235" s="3"/>
      <c r="OQ235" s="3"/>
      <c r="OR235" s="3"/>
      <c r="OS235" s="3"/>
      <c r="OT235" s="3"/>
      <c r="OU235" s="3"/>
      <c r="OV235" s="3"/>
      <c r="OW235" s="3"/>
      <c r="OX235" s="3"/>
      <c r="OY235" s="3"/>
      <c r="OZ235" s="3"/>
      <c r="PA235" s="3"/>
      <c r="PB235" s="3"/>
      <c r="PC235" s="3"/>
      <c r="PD235" s="3"/>
      <c r="PE235" s="3"/>
      <c r="PF235" s="3"/>
      <c r="PG235" s="3"/>
      <c r="PH235" s="3"/>
      <c r="PI235" s="3"/>
      <c r="PJ235" s="3"/>
      <c r="PK235" s="3"/>
      <c r="PL235" s="3"/>
      <c r="PM235" s="3"/>
      <c r="PN235" s="3"/>
      <c r="PO235" s="3"/>
      <c r="PP235" s="3"/>
      <c r="PQ235" s="3"/>
      <c r="PR235" s="3"/>
      <c r="PS235" s="3"/>
      <c r="PT235" s="3"/>
      <c r="PU235" s="3"/>
      <c r="PV235" s="3"/>
      <c r="PW235" s="3"/>
      <c r="PX235" s="3"/>
      <c r="PY235" s="3"/>
      <c r="PZ235" s="3"/>
      <c r="QA235" s="3"/>
      <c r="QB235" s="3"/>
      <c r="QC235" s="3"/>
      <c r="QD235" s="3"/>
      <c r="QE235" s="3"/>
      <c r="QF235" s="3"/>
      <c r="QG235" s="3"/>
      <c r="QH235" s="3"/>
      <c r="QI235" s="3"/>
      <c r="QJ235" s="3"/>
      <c r="QK235" s="3"/>
      <c r="QL235" s="3"/>
      <c r="QM235" s="3"/>
      <c r="QN235" s="3"/>
      <c r="QO235" s="3"/>
      <c r="QP235" s="3"/>
      <c r="QQ235" s="3"/>
      <c r="QR235" s="3"/>
      <c r="QS235" s="3"/>
      <c r="QT235" s="3"/>
      <c r="QU235" s="3"/>
      <c r="QV235" s="3"/>
      <c r="QW235" s="3"/>
      <c r="QX235" s="3"/>
      <c r="QY235" s="3"/>
      <c r="QZ235" s="3"/>
      <c r="RA235" s="3"/>
      <c r="RB235" s="3"/>
      <c r="RC235" s="3"/>
      <c r="RD235" s="3"/>
      <c r="RE235" s="3"/>
      <c r="RF235" s="3"/>
      <c r="RG235" s="3"/>
      <c r="RH235" s="3"/>
      <c r="RI235" s="3"/>
      <c r="RJ235" s="3"/>
      <c r="RK235" s="3"/>
      <c r="RL235" s="3"/>
      <c r="RM235" s="3"/>
      <c r="RN235" s="3"/>
      <c r="RO235" s="3"/>
      <c r="RP235" s="3"/>
      <c r="RQ235" s="3"/>
      <c r="RR235" s="3"/>
      <c r="RS235" s="3"/>
      <c r="RT235" s="3"/>
      <c r="RU235" s="3"/>
      <c r="RV235" s="3"/>
      <c r="RW235" s="3"/>
      <c r="RX235" s="3"/>
      <c r="RY235" s="3"/>
      <c r="RZ235" s="3"/>
      <c r="SA235" s="3"/>
      <c r="SB235" s="3"/>
      <c r="SC235" s="3"/>
      <c r="SD235" s="3"/>
      <c r="SE235" s="3"/>
      <c r="SF235" s="3"/>
      <c r="SG235" s="3"/>
      <c r="SH235" s="3"/>
      <c r="SI235" s="3"/>
      <c r="SJ235" s="3"/>
      <c r="SK235" s="3"/>
      <c r="SL235" s="3"/>
      <c r="SM235" s="3"/>
      <c r="SN235" s="3"/>
      <c r="SO235" s="3"/>
      <c r="SP235" s="3"/>
      <c r="SQ235" s="3"/>
      <c r="SR235" s="3"/>
      <c r="SS235" s="3"/>
      <c r="ST235" s="3"/>
      <c r="SU235" s="3"/>
      <c r="SV235" s="3"/>
      <c r="SW235" s="3"/>
      <c r="SX235" s="3"/>
      <c r="SY235" s="3"/>
      <c r="SZ235" s="3"/>
      <c r="TA235" s="3"/>
      <c r="TB235" s="3"/>
      <c r="TC235" s="3"/>
      <c r="TD235" s="3"/>
      <c r="TE235" s="3"/>
      <c r="TF235" s="3"/>
      <c r="TG235" s="3"/>
      <c r="TH235" s="3"/>
      <c r="TI235" s="3"/>
      <c r="TJ235" s="3"/>
      <c r="TK235" s="3"/>
      <c r="TL235" s="3"/>
      <c r="TM235" s="3"/>
      <c r="TN235" s="3"/>
      <c r="TO235" s="3"/>
      <c r="TP235" s="3"/>
      <c r="TQ235" s="3"/>
      <c r="TR235" s="3"/>
      <c r="TS235" s="3"/>
      <c r="TT235" s="3"/>
      <c r="TU235" s="3"/>
      <c r="TV235" s="3"/>
      <c r="TW235" s="3"/>
      <c r="TX235" s="3"/>
      <c r="TY235" s="3"/>
      <c r="TZ235" s="3"/>
      <c r="UA235" s="3"/>
      <c r="UB235" s="3"/>
      <c r="UC235" s="3"/>
      <c r="UD235" s="3"/>
      <c r="UE235" s="3"/>
      <c r="UF235" s="3"/>
      <c r="UG235" s="3"/>
      <c r="UH235" s="3"/>
      <c r="UI235" s="3"/>
      <c r="UJ235" s="3"/>
      <c r="UK235" s="3"/>
      <c r="UL235" s="3"/>
      <c r="UM235" s="3"/>
      <c r="UN235" s="3"/>
      <c r="UO235" s="3"/>
      <c r="UP235" s="3"/>
      <c r="UQ235" s="3"/>
      <c r="UR235" s="3"/>
      <c r="US235" s="3"/>
      <c r="UT235" s="3"/>
      <c r="UU235" s="3"/>
      <c r="UV235" s="3"/>
      <c r="UW235" s="3"/>
      <c r="UX235" s="3"/>
      <c r="UY235" s="3"/>
      <c r="UZ235" s="3"/>
      <c r="VA235" s="3"/>
      <c r="VB235" s="3"/>
      <c r="VC235" s="3"/>
      <c r="VD235" s="3"/>
      <c r="VE235" s="3"/>
      <c r="VF235" s="3"/>
      <c r="VG235" s="3"/>
      <c r="VH235" s="3"/>
      <c r="VI235" s="3"/>
      <c r="VJ235" s="3"/>
      <c r="VK235" s="3"/>
      <c r="VL235" s="3"/>
      <c r="VM235" s="3"/>
      <c r="VN235" s="3"/>
      <c r="VO235" s="3"/>
      <c r="VP235" s="3"/>
      <c r="VQ235" s="3"/>
      <c r="VR235" s="3"/>
      <c r="VS235" s="3"/>
      <c r="VT235" s="3"/>
      <c r="VU235" s="3"/>
      <c r="VV235" s="3"/>
      <c r="VW235" s="3"/>
      <c r="VX235" s="3"/>
      <c r="VY235" s="3"/>
      <c r="VZ235" s="3"/>
      <c r="WA235" s="3"/>
      <c r="WB235" s="3"/>
      <c r="WC235" s="3"/>
      <c r="WD235" s="3"/>
      <c r="WE235" s="3"/>
      <c r="WF235" s="3"/>
      <c r="WG235" s="3"/>
      <c r="WH235" s="3"/>
      <c r="WI235" s="3"/>
      <c r="WJ235" s="3"/>
      <c r="WK235" s="3"/>
      <c r="WL235" s="3"/>
      <c r="WM235" s="3"/>
      <c r="WN235" s="3"/>
      <c r="WO235" s="3"/>
      <c r="WP235" s="3"/>
      <c r="WQ235" s="3"/>
      <c r="WR235" s="3"/>
      <c r="WS235" s="3"/>
      <c r="WT235" s="3"/>
      <c r="WU235" s="3"/>
      <c r="WV235" s="3"/>
      <c r="WW235" s="3"/>
      <c r="WX235" s="3"/>
      <c r="WY235" s="3"/>
      <c r="WZ235" s="3"/>
      <c r="XA235" s="3"/>
      <c r="XB235" s="3"/>
      <c r="XC235" s="3"/>
      <c r="XD235" s="3"/>
      <c r="XE235" s="3"/>
      <c r="XF235" s="3"/>
      <c r="XG235" s="3"/>
      <c r="XH235" s="3"/>
      <c r="XI235" s="3"/>
      <c r="XJ235" s="3"/>
      <c r="XK235" s="3"/>
      <c r="XL235" s="3"/>
      <c r="XM235" s="3"/>
      <c r="XN235" s="3"/>
      <c r="XO235" s="3"/>
      <c r="XP235" s="3"/>
      <c r="XQ235" s="3"/>
      <c r="XR235" s="3"/>
      <c r="XS235" s="3"/>
      <c r="XT235" s="3"/>
      <c r="XU235" s="3"/>
      <c r="XV235" s="3"/>
      <c r="XW235" s="3"/>
      <c r="XX235" s="3"/>
      <c r="XY235" s="3"/>
      <c r="XZ235" s="3"/>
      <c r="YA235" s="3"/>
      <c r="YB235" s="3"/>
      <c r="YC235" s="3"/>
      <c r="YD235" s="3"/>
      <c r="YE235" s="3"/>
      <c r="YF235" s="3"/>
      <c r="YG235" s="3"/>
      <c r="YH235" s="3"/>
      <c r="YI235" s="3"/>
      <c r="YJ235" s="3"/>
      <c r="YK235" s="3"/>
      <c r="YL235" s="3"/>
      <c r="YM235" s="3"/>
      <c r="YN235" s="3"/>
      <c r="YO235" s="3"/>
      <c r="YP235" s="3"/>
      <c r="YQ235" s="3"/>
      <c r="YR235" s="3"/>
      <c r="YS235" s="3"/>
      <c r="YT235" s="3"/>
      <c r="YU235" s="3"/>
      <c r="YV235" s="3"/>
      <c r="YW235" s="3"/>
      <c r="YX235" s="3"/>
      <c r="YY235" s="3"/>
      <c r="YZ235" s="3"/>
      <c r="ZA235" s="3"/>
      <c r="ZB235" s="3"/>
      <c r="ZC235" s="3"/>
      <c r="ZD235" s="3"/>
      <c r="ZE235" s="3"/>
      <c r="ZF235" s="3"/>
      <c r="ZG235" s="3"/>
      <c r="ZH235" s="3"/>
      <c r="ZI235" s="3"/>
      <c r="ZJ235" s="3"/>
      <c r="ZK235" s="3"/>
      <c r="ZL235" s="3"/>
      <c r="ZM235" s="3"/>
      <c r="ZN235" s="3"/>
      <c r="ZO235" s="3"/>
      <c r="ZP235" s="3"/>
      <c r="ZQ235" s="3"/>
      <c r="ZR235" s="3"/>
      <c r="ZS235" s="3"/>
      <c r="ZT235" s="3"/>
      <c r="ZU235" s="3"/>
      <c r="ZV235" s="3"/>
      <c r="ZW235" s="3"/>
      <c r="ZX235" s="3"/>
      <c r="ZY235" s="3"/>
      <c r="ZZ235" s="3"/>
      <c r="AAA235" s="3"/>
      <c r="AAB235" s="3"/>
      <c r="AAC235" s="3"/>
      <c r="AAD235" s="3"/>
      <c r="AAE235" s="3"/>
      <c r="AAF235" s="3"/>
      <c r="AAG235" s="3"/>
      <c r="AAH235" s="3"/>
      <c r="AAI235" s="3"/>
      <c r="AAJ235" s="3"/>
      <c r="AAK235" s="3"/>
      <c r="AAL235" s="3"/>
      <c r="AAM235" s="3"/>
      <c r="AAN235" s="3"/>
      <c r="AAO235" s="3"/>
      <c r="AAP235" s="3"/>
      <c r="AAQ235" s="3"/>
      <c r="AAR235" s="3"/>
      <c r="AAS235" s="3"/>
      <c r="AAT235" s="3"/>
      <c r="AAU235" s="3"/>
      <c r="AAV235" s="3"/>
      <c r="AAW235" s="3"/>
      <c r="AAX235" s="3"/>
      <c r="AAY235" s="3"/>
      <c r="AAZ235" s="3"/>
      <c r="ABA235" s="3"/>
      <c r="ABB235" s="3"/>
      <c r="ABC235" s="3"/>
      <c r="ABD235" s="3"/>
      <c r="ABE235" s="3"/>
      <c r="ABF235" s="3"/>
      <c r="ABG235" s="3"/>
      <c r="ABH235" s="3"/>
      <c r="ABI235" s="3"/>
      <c r="ABJ235" s="3"/>
      <c r="ABK235" s="3"/>
      <c r="ABL235" s="3"/>
      <c r="ABM235" s="3"/>
      <c r="ABN235" s="3"/>
      <c r="ABO235" s="3"/>
      <c r="ABP235" s="3"/>
      <c r="ABQ235" s="3"/>
      <c r="ABR235" s="3"/>
      <c r="ABS235" s="3"/>
      <c r="ABT235" s="3"/>
      <c r="ABU235" s="3"/>
      <c r="ABV235" s="3"/>
      <c r="ABW235" s="3"/>
      <c r="ABX235" s="3"/>
      <c r="ABY235" s="3"/>
      <c r="ABZ235" s="3"/>
      <c r="ACA235" s="3"/>
      <c r="ACB235" s="3"/>
      <c r="ACC235" s="3"/>
      <c r="ACD235" s="3"/>
      <c r="ACE235" s="3"/>
      <c r="ACF235" s="3"/>
      <c r="ACG235" s="3"/>
      <c r="ACH235" s="3"/>
      <c r="ACI235" s="3"/>
      <c r="ACJ235" s="3"/>
      <c r="ACK235" s="3"/>
      <c r="ACL235" s="3"/>
      <c r="ACM235" s="3"/>
      <c r="ACN235" s="3"/>
      <c r="ACO235" s="3"/>
      <c r="ACP235" s="3"/>
      <c r="ACQ235" s="3"/>
      <c r="ACR235" s="3"/>
      <c r="ACS235" s="3"/>
      <c r="ACT235" s="3"/>
      <c r="ACU235" s="3"/>
      <c r="ACV235" s="3"/>
      <c r="ACW235" s="3"/>
      <c r="ACX235" s="3"/>
      <c r="ACY235" s="3"/>
      <c r="ACZ235" s="3"/>
      <c r="ADA235" s="3"/>
      <c r="ADB235" s="3"/>
      <c r="ADC235" s="3"/>
      <c r="ADD235" s="3"/>
      <c r="ADE235" s="3"/>
      <c r="ADF235" s="3"/>
      <c r="ADG235" s="3"/>
      <c r="ADH235" s="3"/>
      <c r="ADI235" s="3"/>
      <c r="ADJ235" s="3"/>
      <c r="ADK235" s="3"/>
      <c r="ADL235" s="3"/>
      <c r="ADM235" s="3"/>
      <c r="ADN235" s="3"/>
      <c r="ADO235" s="3"/>
      <c r="ADP235" s="3"/>
      <c r="ADQ235" s="3"/>
      <c r="ADR235" s="3"/>
      <c r="ADS235" s="3"/>
      <c r="ADT235" s="3"/>
      <c r="ADU235" s="3"/>
      <c r="ADV235" s="3"/>
    </row>
    <row r="236" spans="1:802 16383:16383" s="4" customFormat="1">
      <c r="A236" s="3"/>
      <c r="B236" s="38"/>
      <c r="C236" s="53"/>
      <c r="D236" s="59"/>
      <c r="E236" s="47"/>
      <c r="F236" s="188"/>
      <c r="G236" s="59"/>
      <c r="H236" s="47"/>
      <c r="I236" s="188"/>
      <c r="J236" s="59"/>
      <c r="K236" s="47"/>
      <c r="L236" s="188"/>
      <c r="M236" s="35"/>
      <c r="N236" s="47"/>
      <c r="O236" s="188"/>
      <c r="P236" s="35"/>
      <c r="Q236" s="47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  <c r="IY236" s="3"/>
      <c r="IZ236" s="3"/>
      <c r="JA236" s="3"/>
      <c r="JB236" s="3"/>
      <c r="JC236" s="3"/>
      <c r="JD236" s="3"/>
      <c r="JE236" s="3"/>
      <c r="JF236" s="3"/>
      <c r="JG236" s="3"/>
      <c r="JH236" s="3"/>
      <c r="JI236" s="3"/>
      <c r="JJ236" s="3"/>
      <c r="JK236" s="3"/>
      <c r="JL236" s="3"/>
      <c r="JM236" s="3"/>
      <c r="JN236" s="3"/>
      <c r="JO236" s="3"/>
      <c r="JP236" s="3"/>
      <c r="JQ236" s="3"/>
      <c r="JR236" s="3"/>
      <c r="JS236" s="3"/>
      <c r="JT236" s="3"/>
      <c r="JU236" s="3"/>
      <c r="JV236" s="3"/>
      <c r="JW236" s="3"/>
      <c r="JX236" s="3"/>
      <c r="JY236" s="3"/>
      <c r="JZ236" s="3"/>
      <c r="KA236" s="3"/>
      <c r="KB236" s="3"/>
      <c r="KC236" s="3"/>
      <c r="KD236" s="3"/>
      <c r="KE236" s="3"/>
      <c r="KF236" s="3"/>
      <c r="KG236" s="3"/>
      <c r="KH236" s="3"/>
      <c r="KI236" s="3"/>
      <c r="KJ236" s="3"/>
      <c r="KK236" s="3"/>
      <c r="KL236" s="3"/>
      <c r="KM236" s="3"/>
      <c r="KN236" s="3"/>
      <c r="KO236" s="3"/>
      <c r="KP236" s="3"/>
      <c r="KQ236" s="3"/>
      <c r="KR236" s="3"/>
      <c r="KS236" s="3"/>
      <c r="KT236" s="3"/>
      <c r="KU236" s="3"/>
      <c r="KV236" s="3"/>
      <c r="KW236" s="3"/>
      <c r="KX236" s="3"/>
      <c r="KY236" s="3"/>
      <c r="KZ236" s="3"/>
      <c r="LA236" s="3"/>
      <c r="LB236" s="3"/>
      <c r="LC236" s="3"/>
      <c r="LD236" s="3"/>
      <c r="LE236" s="3"/>
      <c r="LF236" s="3"/>
      <c r="LG236" s="3"/>
      <c r="LH236" s="3"/>
      <c r="LI236" s="3"/>
      <c r="LJ236" s="3"/>
      <c r="LK236" s="3"/>
      <c r="LL236" s="3"/>
      <c r="LM236" s="3"/>
      <c r="LN236" s="3"/>
      <c r="LO236" s="3"/>
      <c r="LP236" s="3"/>
      <c r="LQ236" s="3"/>
      <c r="LR236" s="3"/>
      <c r="LS236" s="3"/>
      <c r="LT236" s="3"/>
      <c r="LU236" s="3"/>
      <c r="LV236" s="3"/>
      <c r="LW236" s="3"/>
      <c r="LX236" s="3"/>
      <c r="LY236" s="3"/>
      <c r="LZ236" s="3"/>
      <c r="MA236" s="3"/>
      <c r="MB236" s="3"/>
      <c r="MC236" s="3"/>
      <c r="MD236" s="3"/>
      <c r="ME236" s="3"/>
      <c r="MF236" s="3"/>
      <c r="MG236" s="3"/>
      <c r="MH236" s="3"/>
      <c r="MI236" s="3"/>
      <c r="MJ236" s="3"/>
      <c r="MK236" s="3"/>
      <c r="ML236" s="3"/>
      <c r="MM236" s="3"/>
      <c r="MN236" s="3"/>
      <c r="MO236" s="3"/>
      <c r="MP236" s="3"/>
      <c r="MQ236" s="3"/>
      <c r="MR236" s="3"/>
      <c r="MS236" s="3"/>
      <c r="MT236" s="3"/>
      <c r="MU236" s="3"/>
      <c r="MV236" s="3"/>
      <c r="MW236" s="3"/>
      <c r="MX236" s="3"/>
      <c r="MY236" s="3"/>
      <c r="MZ236" s="3"/>
      <c r="NA236" s="3"/>
      <c r="NB236" s="3"/>
      <c r="NC236" s="3"/>
      <c r="ND236" s="3"/>
      <c r="NE236" s="3"/>
      <c r="NF236" s="3"/>
      <c r="NG236" s="3"/>
      <c r="NH236" s="3"/>
      <c r="NI236" s="3"/>
      <c r="NJ236" s="3"/>
      <c r="NK236" s="3"/>
      <c r="NL236" s="3"/>
      <c r="NM236" s="3"/>
      <c r="NN236" s="3"/>
      <c r="NO236" s="3"/>
      <c r="NP236" s="3"/>
      <c r="NQ236" s="3"/>
      <c r="NR236" s="3"/>
      <c r="NS236" s="3"/>
      <c r="NT236" s="3"/>
      <c r="NU236" s="3"/>
      <c r="NV236" s="3"/>
      <c r="NW236" s="3"/>
      <c r="NX236" s="3"/>
      <c r="NY236" s="3"/>
      <c r="NZ236" s="3"/>
      <c r="OA236" s="3"/>
      <c r="OB236" s="3"/>
      <c r="OC236" s="3"/>
      <c r="OD236" s="3"/>
      <c r="OE236" s="3"/>
      <c r="OF236" s="3"/>
      <c r="OG236" s="3"/>
      <c r="OH236" s="3"/>
      <c r="OI236" s="3"/>
      <c r="OJ236" s="3"/>
      <c r="OK236" s="3"/>
      <c r="OL236" s="3"/>
      <c r="OM236" s="3"/>
      <c r="ON236" s="3"/>
      <c r="OO236" s="3"/>
      <c r="OP236" s="3"/>
      <c r="OQ236" s="3"/>
      <c r="OR236" s="3"/>
      <c r="OS236" s="3"/>
      <c r="OT236" s="3"/>
      <c r="OU236" s="3"/>
      <c r="OV236" s="3"/>
      <c r="OW236" s="3"/>
      <c r="OX236" s="3"/>
      <c r="OY236" s="3"/>
      <c r="OZ236" s="3"/>
      <c r="PA236" s="3"/>
      <c r="PB236" s="3"/>
      <c r="PC236" s="3"/>
      <c r="PD236" s="3"/>
      <c r="PE236" s="3"/>
      <c r="PF236" s="3"/>
      <c r="PG236" s="3"/>
      <c r="PH236" s="3"/>
      <c r="PI236" s="3"/>
      <c r="PJ236" s="3"/>
      <c r="PK236" s="3"/>
      <c r="PL236" s="3"/>
      <c r="PM236" s="3"/>
      <c r="PN236" s="3"/>
      <c r="PO236" s="3"/>
      <c r="PP236" s="3"/>
      <c r="PQ236" s="3"/>
      <c r="PR236" s="3"/>
      <c r="PS236" s="3"/>
      <c r="PT236" s="3"/>
      <c r="PU236" s="3"/>
      <c r="PV236" s="3"/>
      <c r="PW236" s="3"/>
      <c r="PX236" s="3"/>
      <c r="PY236" s="3"/>
      <c r="PZ236" s="3"/>
      <c r="QA236" s="3"/>
      <c r="QB236" s="3"/>
      <c r="QC236" s="3"/>
      <c r="QD236" s="3"/>
      <c r="QE236" s="3"/>
      <c r="QF236" s="3"/>
      <c r="QG236" s="3"/>
      <c r="QH236" s="3"/>
      <c r="QI236" s="3"/>
      <c r="QJ236" s="3"/>
      <c r="QK236" s="3"/>
      <c r="QL236" s="3"/>
      <c r="QM236" s="3"/>
      <c r="QN236" s="3"/>
      <c r="QO236" s="3"/>
      <c r="QP236" s="3"/>
      <c r="QQ236" s="3"/>
      <c r="QR236" s="3"/>
      <c r="QS236" s="3"/>
      <c r="QT236" s="3"/>
      <c r="QU236" s="3"/>
      <c r="QV236" s="3"/>
      <c r="QW236" s="3"/>
      <c r="QX236" s="3"/>
      <c r="QY236" s="3"/>
      <c r="QZ236" s="3"/>
      <c r="RA236" s="3"/>
      <c r="RB236" s="3"/>
      <c r="RC236" s="3"/>
      <c r="RD236" s="3"/>
      <c r="RE236" s="3"/>
      <c r="RF236" s="3"/>
      <c r="RG236" s="3"/>
      <c r="RH236" s="3"/>
      <c r="RI236" s="3"/>
      <c r="RJ236" s="3"/>
      <c r="RK236" s="3"/>
      <c r="RL236" s="3"/>
      <c r="RM236" s="3"/>
      <c r="RN236" s="3"/>
      <c r="RO236" s="3"/>
      <c r="RP236" s="3"/>
      <c r="RQ236" s="3"/>
      <c r="RR236" s="3"/>
      <c r="RS236" s="3"/>
      <c r="RT236" s="3"/>
      <c r="RU236" s="3"/>
      <c r="RV236" s="3"/>
      <c r="RW236" s="3"/>
      <c r="RX236" s="3"/>
      <c r="RY236" s="3"/>
      <c r="RZ236" s="3"/>
      <c r="SA236" s="3"/>
      <c r="SB236" s="3"/>
      <c r="SC236" s="3"/>
      <c r="SD236" s="3"/>
      <c r="SE236" s="3"/>
      <c r="SF236" s="3"/>
      <c r="SG236" s="3"/>
      <c r="SH236" s="3"/>
      <c r="SI236" s="3"/>
      <c r="SJ236" s="3"/>
      <c r="SK236" s="3"/>
      <c r="SL236" s="3"/>
      <c r="SM236" s="3"/>
      <c r="SN236" s="3"/>
      <c r="SO236" s="3"/>
      <c r="SP236" s="3"/>
      <c r="SQ236" s="3"/>
      <c r="SR236" s="3"/>
      <c r="SS236" s="3"/>
      <c r="ST236" s="3"/>
      <c r="SU236" s="3"/>
      <c r="SV236" s="3"/>
      <c r="SW236" s="3"/>
      <c r="SX236" s="3"/>
      <c r="SY236" s="3"/>
      <c r="SZ236" s="3"/>
      <c r="TA236" s="3"/>
      <c r="TB236" s="3"/>
      <c r="TC236" s="3"/>
      <c r="TD236" s="3"/>
      <c r="TE236" s="3"/>
      <c r="TF236" s="3"/>
      <c r="TG236" s="3"/>
      <c r="TH236" s="3"/>
      <c r="TI236" s="3"/>
      <c r="TJ236" s="3"/>
      <c r="TK236" s="3"/>
      <c r="TL236" s="3"/>
      <c r="TM236" s="3"/>
      <c r="TN236" s="3"/>
      <c r="TO236" s="3"/>
      <c r="TP236" s="3"/>
      <c r="TQ236" s="3"/>
      <c r="TR236" s="3"/>
      <c r="TS236" s="3"/>
      <c r="TT236" s="3"/>
      <c r="TU236" s="3"/>
      <c r="TV236" s="3"/>
      <c r="TW236" s="3"/>
      <c r="TX236" s="3"/>
      <c r="TY236" s="3"/>
      <c r="TZ236" s="3"/>
      <c r="UA236" s="3"/>
      <c r="UB236" s="3"/>
      <c r="UC236" s="3"/>
      <c r="UD236" s="3"/>
      <c r="UE236" s="3"/>
      <c r="UF236" s="3"/>
      <c r="UG236" s="3"/>
      <c r="UH236" s="3"/>
      <c r="UI236" s="3"/>
      <c r="UJ236" s="3"/>
      <c r="UK236" s="3"/>
      <c r="UL236" s="3"/>
      <c r="UM236" s="3"/>
      <c r="UN236" s="3"/>
      <c r="UO236" s="3"/>
      <c r="UP236" s="3"/>
      <c r="UQ236" s="3"/>
      <c r="UR236" s="3"/>
      <c r="US236" s="3"/>
      <c r="UT236" s="3"/>
      <c r="UU236" s="3"/>
      <c r="UV236" s="3"/>
      <c r="UW236" s="3"/>
      <c r="UX236" s="3"/>
      <c r="UY236" s="3"/>
      <c r="UZ236" s="3"/>
      <c r="VA236" s="3"/>
      <c r="VB236" s="3"/>
      <c r="VC236" s="3"/>
      <c r="VD236" s="3"/>
      <c r="VE236" s="3"/>
      <c r="VF236" s="3"/>
      <c r="VG236" s="3"/>
      <c r="VH236" s="3"/>
      <c r="VI236" s="3"/>
      <c r="VJ236" s="3"/>
      <c r="VK236" s="3"/>
      <c r="VL236" s="3"/>
      <c r="VM236" s="3"/>
      <c r="VN236" s="3"/>
      <c r="VO236" s="3"/>
      <c r="VP236" s="3"/>
      <c r="VQ236" s="3"/>
      <c r="VR236" s="3"/>
      <c r="VS236" s="3"/>
      <c r="VT236" s="3"/>
      <c r="VU236" s="3"/>
      <c r="VV236" s="3"/>
      <c r="VW236" s="3"/>
      <c r="VX236" s="3"/>
      <c r="VY236" s="3"/>
      <c r="VZ236" s="3"/>
      <c r="WA236" s="3"/>
      <c r="WB236" s="3"/>
      <c r="WC236" s="3"/>
      <c r="WD236" s="3"/>
      <c r="WE236" s="3"/>
      <c r="WF236" s="3"/>
      <c r="WG236" s="3"/>
      <c r="WH236" s="3"/>
      <c r="WI236" s="3"/>
      <c r="WJ236" s="3"/>
      <c r="WK236" s="3"/>
      <c r="WL236" s="3"/>
      <c r="WM236" s="3"/>
      <c r="WN236" s="3"/>
      <c r="WO236" s="3"/>
      <c r="WP236" s="3"/>
      <c r="WQ236" s="3"/>
      <c r="WR236" s="3"/>
      <c r="WS236" s="3"/>
      <c r="WT236" s="3"/>
      <c r="WU236" s="3"/>
      <c r="WV236" s="3"/>
      <c r="WW236" s="3"/>
      <c r="WX236" s="3"/>
      <c r="WY236" s="3"/>
      <c r="WZ236" s="3"/>
      <c r="XA236" s="3"/>
      <c r="XB236" s="3"/>
      <c r="XC236" s="3"/>
      <c r="XD236" s="3"/>
      <c r="XE236" s="3"/>
      <c r="XF236" s="3"/>
      <c r="XG236" s="3"/>
      <c r="XH236" s="3"/>
      <c r="XI236" s="3"/>
      <c r="XJ236" s="3"/>
      <c r="XK236" s="3"/>
      <c r="XL236" s="3"/>
      <c r="XM236" s="3"/>
      <c r="XN236" s="3"/>
      <c r="XO236" s="3"/>
      <c r="XP236" s="3"/>
      <c r="XQ236" s="3"/>
      <c r="XR236" s="3"/>
      <c r="XS236" s="3"/>
      <c r="XT236" s="3"/>
      <c r="XU236" s="3"/>
      <c r="XV236" s="3"/>
      <c r="XW236" s="3"/>
      <c r="XX236" s="3"/>
      <c r="XY236" s="3"/>
      <c r="XZ236" s="3"/>
      <c r="YA236" s="3"/>
      <c r="YB236" s="3"/>
      <c r="YC236" s="3"/>
      <c r="YD236" s="3"/>
      <c r="YE236" s="3"/>
      <c r="YF236" s="3"/>
      <c r="YG236" s="3"/>
      <c r="YH236" s="3"/>
      <c r="YI236" s="3"/>
      <c r="YJ236" s="3"/>
      <c r="YK236" s="3"/>
      <c r="YL236" s="3"/>
      <c r="YM236" s="3"/>
      <c r="YN236" s="3"/>
      <c r="YO236" s="3"/>
      <c r="YP236" s="3"/>
      <c r="YQ236" s="3"/>
      <c r="YR236" s="3"/>
      <c r="YS236" s="3"/>
      <c r="YT236" s="3"/>
      <c r="YU236" s="3"/>
      <c r="YV236" s="3"/>
      <c r="YW236" s="3"/>
      <c r="YX236" s="3"/>
      <c r="YY236" s="3"/>
      <c r="YZ236" s="3"/>
      <c r="ZA236" s="3"/>
      <c r="ZB236" s="3"/>
      <c r="ZC236" s="3"/>
      <c r="ZD236" s="3"/>
      <c r="ZE236" s="3"/>
      <c r="ZF236" s="3"/>
      <c r="ZG236" s="3"/>
      <c r="ZH236" s="3"/>
      <c r="ZI236" s="3"/>
      <c r="ZJ236" s="3"/>
      <c r="ZK236" s="3"/>
      <c r="ZL236" s="3"/>
      <c r="ZM236" s="3"/>
      <c r="ZN236" s="3"/>
      <c r="ZO236" s="3"/>
      <c r="ZP236" s="3"/>
      <c r="ZQ236" s="3"/>
      <c r="ZR236" s="3"/>
      <c r="ZS236" s="3"/>
      <c r="ZT236" s="3"/>
      <c r="ZU236" s="3"/>
      <c r="ZV236" s="3"/>
      <c r="ZW236" s="3"/>
      <c r="ZX236" s="3"/>
      <c r="ZY236" s="3"/>
      <c r="ZZ236" s="3"/>
      <c r="AAA236" s="3"/>
      <c r="AAB236" s="3"/>
      <c r="AAC236" s="3"/>
      <c r="AAD236" s="3"/>
      <c r="AAE236" s="3"/>
      <c r="AAF236" s="3"/>
      <c r="AAG236" s="3"/>
      <c r="AAH236" s="3"/>
      <c r="AAI236" s="3"/>
      <c r="AAJ236" s="3"/>
      <c r="AAK236" s="3"/>
      <c r="AAL236" s="3"/>
      <c r="AAM236" s="3"/>
      <c r="AAN236" s="3"/>
      <c r="AAO236" s="3"/>
      <c r="AAP236" s="3"/>
      <c r="AAQ236" s="3"/>
      <c r="AAR236" s="3"/>
      <c r="AAS236" s="3"/>
      <c r="AAT236" s="3"/>
      <c r="AAU236" s="3"/>
      <c r="AAV236" s="3"/>
      <c r="AAW236" s="3"/>
      <c r="AAX236" s="3"/>
      <c r="AAY236" s="3"/>
      <c r="AAZ236" s="3"/>
      <c r="ABA236" s="3"/>
      <c r="ABB236" s="3"/>
      <c r="ABC236" s="3"/>
      <c r="ABD236" s="3"/>
      <c r="ABE236" s="3"/>
      <c r="ABF236" s="3"/>
      <c r="ABG236" s="3"/>
      <c r="ABH236" s="3"/>
      <c r="ABI236" s="3"/>
      <c r="ABJ236" s="3"/>
      <c r="ABK236" s="3"/>
      <c r="ABL236" s="3"/>
      <c r="ABM236" s="3"/>
      <c r="ABN236" s="3"/>
      <c r="ABO236" s="3"/>
      <c r="ABP236" s="3"/>
      <c r="ABQ236" s="3"/>
      <c r="ABR236" s="3"/>
      <c r="ABS236" s="3"/>
      <c r="ABT236" s="3"/>
      <c r="ABU236" s="3"/>
      <c r="ABV236" s="3"/>
      <c r="ABW236" s="3"/>
      <c r="ABX236" s="3"/>
      <c r="ABY236" s="3"/>
      <c r="ABZ236" s="3"/>
      <c r="ACA236" s="3"/>
      <c r="ACB236" s="3"/>
      <c r="ACC236" s="3"/>
      <c r="ACD236" s="3"/>
      <c r="ACE236" s="3"/>
      <c r="ACF236" s="3"/>
      <c r="ACG236" s="3"/>
      <c r="ACH236" s="3"/>
      <c r="ACI236" s="3"/>
      <c r="ACJ236" s="3"/>
      <c r="ACK236" s="3"/>
      <c r="ACL236" s="3"/>
      <c r="ACM236" s="3"/>
      <c r="ACN236" s="3"/>
      <c r="ACO236" s="3"/>
      <c r="ACP236" s="3"/>
      <c r="ACQ236" s="3"/>
      <c r="ACR236" s="3"/>
      <c r="ACS236" s="3"/>
      <c r="ACT236" s="3"/>
      <c r="ACU236" s="3"/>
      <c r="ACV236" s="3"/>
      <c r="ACW236" s="3"/>
      <c r="ACX236" s="3"/>
      <c r="ACY236" s="3"/>
      <c r="ACZ236" s="3"/>
      <c r="ADA236" s="3"/>
      <c r="ADB236" s="3"/>
      <c r="ADC236" s="3"/>
      <c r="ADD236" s="3"/>
      <c r="ADE236" s="3"/>
      <c r="ADF236" s="3"/>
      <c r="ADG236" s="3"/>
      <c r="ADH236" s="3"/>
      <c r="ADI236" s="3"/>
      <c r="ADJ236" s="3"/>
      <c r="ADK236" s="3"/>
      <c r="ADL236" s="3"/>
      <c r="ADM236" s="3"/>
      <c r="ADN236" s="3"/>
      <c r="ADO236" s="3"/>
      <c r="ADP236" s="3"/>
      <c r="ADQ236" s="3"/>
      <c r="ADR236" s="3"/>
      <c r="ADS236" s="3"/>
      <c r="ADT236" s="3"/>
      <c r="ADU236" s="3"/>
      <c r="ADV236" s="3"/>
    </row>
    <row r="237" spans="1:802 16383:16383" s="9" customFormat="1" ht="24.75" customHeight="1">
      <c r="A237" s="16"/>
      <c r="B237" s="19" t="s">
        <v>6</v>
      </c>
      <c r="C237" s="14">
        <f>C238+C241</f>
        <v>13080</v>
      </c>
      <c r="D237" s="59"/>
      <c r="E237" s="47"/>
      <c r="F237" s="14">
        <f>F238+F241</f>
        <v>12494</v>
      </c>
      <c r="G237" s="59"/>
      <c r="H237" s="47"/>
      <c r="I237" s="14">
        <f>I238+I241</f>
        <v>12057</v>
      </c>
      <c r="J237" s="59"/>
      <c r="K237" s="47"/>
      <c r="L237" s="14">
        <f>L238+L241</f>
        <v>12366</v>
      </c>
      <c r="M237" s="59"/>
      <c r="N237" s="47"/>
      <c r="O237" s="14">
        <f>O238+O241</f>
        <v>13256</v>
      </c>
      <c r="P237" s="59"/>
      <c r="Q237" s="47"/>
      <c r="XFC237" s="10"/>
    </row>
    <row r="238" spans="1:802 16383:16383" s="9" customFormat="1">
      <c r="B238" s="21" t="s">
        <v>63</v>
      </c>
      <c r="C238" s="15">
        <v>12467</v>
      </c>
      <c r="D238" s="59"/>
      <c r="E238" s="47"/>
      <c r="F238" s="15">
        <v>11775</v>
      </c>
      <c r="G238" s="59"/>
      <c r="H238" s="47"/>
      <c r="I238" s="15">
        <v>11308</v>
      </c>
      <c r="J238" s="59"/>
      <c r="K238" s="47"/>
      <c r="L238" s="15">
        <v>11491</v>
      </c>
      <c r="M238" s="35"/>
      <c r="N238" s="47"/>
      <c r="O238" s="15">
        <v>11987</v>
      </c>
      <c r="P238" s="35"/>
      <c r="Q238" s="47"/>
      <c r="XFC238" s="10"/>
    </row>
    <row r="239" spans="1:802 16383:16383" s="9" customFormat="1">
      <c r="B239" s="21" t="s">
        <v>113</v>
      </c>
      <c r="C239" s="15">
        <v>202</v>
      </c>
      <c r="D239" s="59"/>
      <c r="E239" s="47"/>
      <c r="F239" s="15">
        <v>199</v>
      </c>
      <c r="G239" s="59"/>
      <c r="H239" s="47"/>
      <c r="I239" s="15">
        <v>44</v>
      </c>
      <c r="J239" s="59"/>
      <c r="K239" s="47"/>
      <c r="L239" s="15">
        <v>10</v>
      </c>
      <c r="M239" s="59"/>
      <c r="N239" s="47"/>
      <c r="O239" s="15">
        <v>3</v>
      </c>
      <c r="P239" s="59"/>
      <c r="Q239" s="47"/>
      <c r="XFC239" s="10"/>
    </row>
    <row r="240" spans="1:802 16383:16383" s="9" customFormat="1">
      <c r="B240" s="21" t="s">
        <v>62</v>
      </c>
      <c r="C240" s="15">
        <v>0</v>
      </c>
      <c r="D240" s="59"/>
      <c r="E240" s="47"/>
      <c r="F240" s="15">
        <v>0</v>
      </c>
      <c r="G240" s="59"/>
      <c r="H240" s="47"/>
      <c r="I240" s="15">
        <v>0</v>
      </c>
      <c r="J240" s="59"/>
      <c r="K240" s="47"/>
      <c r="L240" s="15">
        <v>0</v>
      </c>
      <c r="M240" s="35"/>
      <c r="N240" s="47"/>
      <c r="O240" s="15">
        <v>0</v>
      </c>
      <c r="P240" s="35"/>
      <c r="Q240" s="47"/>
      <c r="XFC240" s="10"/>
    </row>
    <row r="241" spans="1:802 16383:16383" s="9" customFormat="1">
      <c r="B241" s="21" t="s">
        <v>64</v>
      </c>
      <c r="C241" s="15">
        <v>613</v>
      </c>
      <c r="D241" s="59"/>
      <c r="E241" s="47"/>
      <c r="F241" s="15">
        <v>719</v>
      </c>
      <c r="G241" s="59"/>
      <c r="H241" s="47"/>
      <c r="I241" s="15">
        <v>749</v>
      </c>
      <c r="J241" s="59"/>
      <c r="K241" s="47"/>
      <c r="L241" s="15">
        <v>875</v>
      </c>
      <c r="M241" s="59"/>
      <c r="N241" s="47"/>
      <c r="O241" s="15">
        <v>1269</v>
      </c>
      <c r="P241" s="59"/>
      <c r="Q241" s="47"/>
      <c r="XFC241" s="10"/>
    </row>
    <row r="242" spans="1:802 16383:16383" s="9" customFormat="1">
      <c r="B242" s="31"/>
      <c r="C242" s="25"/>
      <c r="D242" s="59"/>
      <c r="E242" s="47"/>
      <c r="F242" s="25"/>
      <c r="G242" s="59"/>
      <c r="H242" s="47"/>
      <c r="I242" s="25"/>
      <c r="J242" s="59"/>
      <c r="K242" s="47"/>
      <c r="L242" s="208"/>
      <c r="M242" s="59"/>
      <c r="N242" s="47"/>
      <c r="O242" s="208"/>
      <c r="P242" s="59"/>
      <c r="Q242" s="47"/>
      <c r="XFC242" s="10"/>
    </row>
    <row r="243" spans="1:802 16383:16383" s="9" customFormat="1" ht="27.75" customHeight="1">
      <c r="A243" s="16"/>
      <c r="B243" s="19" t="s">
        <v>61</v>
      </c>
      <c r="C243" s="14">
        <v>20581</v>
      </c>
      <c r="D243" s="59"/>
      <c r="E243" s="47"/>
      <c r="F243" s="14">
        <v>20524</v>
      </c>
      <c r="G243" s="59"/>
      <c r="H243" s="47"/>
      <c r="I243" s="14">
        <v>19779</v>
      </c>
      <c r="J243" s="59"/>
      <c r="K243" s="47"/>
      <c r="L243" s="210" t="s">
        <v>117</v>
      </c>
      <c r="M243" s="59"/>
      <c r="N243" s="47"/>
      <c r="O243" s="210" t="s">
        <v>117</v>
      </c>
      <c r="P243" s="59"/>
      <c r="Q243" s="47"/>
      <c r="XFC243" s="10"/>
    </row>
    <row r="244" spans="1:802 16383:16383" s="9" customFormat="1">
      <c r="B244" s="21" t="s">
        <v>63</v>
      </c>
      <c r="C244" s="15">
        <v>19903</v>
      </c>
      <c r="D244" s="59"/>
      <c r="E244" s="47"/>
      <c r="F244" s="15">
        <v>19735</v>
      </c>
      <c r="G244" s="59"/>
      <c r="H244" s="47"/>
      <c r="I244" s="15">
        <v>18958</v>
      </c>
      <c r="J244" s="59"/>
      <c r="K244" s="47"/>
      <c r="L244" s="54" t="s">
        <v>116</v>
      </c>
      <c r="M244" s="59"/>
      <c r="N244" s="47"/>
      <c r="O244" s="54" t="s">
        <v>116</v>
      </c>
      <c r="P244" s="59"/>
      <c r="Q244" s="47"/>
      <c r="XFC244" s="10"/>
    </row>
    <row r="245" spans="1:802 16383:16383" s="9" customFormat="1">
      <c r="B245" s="21" t="s">
        <v>113</v>
      </c>
      <c r="C245" s="15">
        <v>701</v>
      </c>
      <c r="D245" s="59"/>
      <c r="E245" s="47"/>
      <c r="F245" s="15">
        <v>693</v>
      </c>
      <c r="G245" s="59"/>
      <c r="H245" s="47"/>
      <c r="I245" s="15">
        <v>352</v>
      </c>
      <c r="J245" s="59"/>
      <c r="K245" s="47"/>
      <c r="L245" s="15">
        <v>114</v>
      </c>
      <c r="M245" s="59"/>
      <c r="N245" s="47"/>
      <c r="O245" s="15">
        <v>64</v>
      </c>
      <c r="P245" s="59"/>
      <c r="Q245" s="47"/>
      <c r="XFC245" s="10"/>
    </row>
    <row r="246" spans="1:802 16383:16383" s="9" customFormat="1">
      <c r="B246" s="21" t="s">
        <v>62</v>
      </c>
      <c r="C246" s="15">
        <v>0</v>
      </c>
      <c r="D246" s="59"/>
      <c r="E246" s="47"/>
      <c r="F246" s="15">
        <v>0</v>
      </c>
      <c r="G246" s="59"/>
      <c r="H246" s="47"/>
      <c r="I246" s="15">
        <v>0</v>
      </c>
      <c r="J246" s="59"/>
      <c r="K246" s="47"/>
      <c r="L246" s="15">
        <v>0</v>
      </c>
      <c r="M246" s="59"/>
      <c r="N246" s="47"/>
      <c r="O246" s="15">
        <v>0</v>
      </c>
      <c r="P246" s="59"/>
      <c r="Q246" s="47"/>
      <c r="XFC246" s="10"/>
    </row>
    <row r="247" spans="1:802 16383:16383" s="9" customFormat="1">
      <c r="B247" s="21" t="s">
        <v>64</v>
      </c>
      <c r="C247" s="15">
        <v>678</v>
      </c>
      <c r="D247" s="59"/>
      <c r="E247" s="47"/>
      <c r="F247" s="15">
        <v>789</v>
      </c>
      <c r="G247" s="59"/>
      <c r="H247" s="47"/>
      <c r="I247" s="15">
        <v>821</v>
      </c>
      <c r="J247" s="59"/>
      <c r="K247" s="47"/>
      <c r="L247" s="15">
        <v>979</v>
      </c>
      <c r="M247" s="59"/>
      <c r="N247" s="47"/>
      <c r="O247" s="15">
        <v>1361</v>
      </c>
      <c r="P247" s="59"/>
      <c r="Q247" s="47"/>
      <c r="XFC247" s="10"/>
    </row>
    <row r="248" spans="1:802 16383:16383" s="4" customFormat="1">
      <c r="A248" s="3"/>
      <c r="B248" s="38"/>
      <c r="C248" s="15"/>
      <c r="D248" s="9"/>
      <c r="E248" s="16"/>
      <c r="F248" s="15"/>
      <c r="G248" s="9"/>
      <c r="H248" s="16"/>
      <c r="I248" s="15"/>
      <c r="J248" s="9"/>
      <c r="K248" s="16"/>
      <c r="L248" s="15"/>
      <c r="M248" s="9"/>
      <c r="N248" s="16"/>
      <c r="O248" s="15"/>
      <c r="P248" s="9"/>
      <c r="Q248" s="16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  <c r="IY248" s="3"/>
      <c r="IZ248" s="3"/>
      <c r="JA248" s="3"/>
      <c r="JB248" s="3"/>
      <c r="JC248" s="3"/>
      <c r="JD248" s="3"/>
      <c r="JE248" s="3"/>
      <c r="JF248" s="3"/>
      <c r="JG248" s="3"/>
      <c r="JH248" s="3"/>
      <c r="JI248" s="3"/>
      <c r="JJ248" s="3"/>
      <c r="JK248" s="3"/>
      <c r="JL248" s="3"/>
      <c r="JM248" s="3"/>
      <c r="JN248" s="3"/>
      <c r="JO248" s="3"/>
      <c r="JP248" s="3"/>
      <c r="JQ248" s="3"/>
      <c r="JR248" s="3"/>
      <c r="JS248" s="3"/>
      <c r="JT248" s="3"/>
      <c r="JU248" s="3"/>
      <c r="JV248" s="3"/>
      <c r="JW248" s="3"/>
      <c r="JX248" s="3"/>
      <c r="JY248" s="3"/>
      <c r="JZ248" s="3"/>
      <c r="KA248" s="3"/>
      <c r="KB248" s="3"/>
      <c r="KC248" s="3"/>
      <c r="KD248" s="3"/>
      <c r="KE248" s="3"/>
      <c r="KF248" s="3"/>
      <c r="KG248" s="3"/>
      <c r="KH248" s="3"/>
      <c r="KI248" s="3"/>
      <c r="KJ248" s="3"/>
      <c r="KK248" s="3"/>
      <c r="KL248" s="3"/>
      <c r="KM248" s="3"/>
      <c r="KN248" s="3"/>
      <c r="KO248" s="3"/>
      <c r="KP248" s="3"/>
      <c r="KQ248" s="3"/>
      <c r="KR248" s="3"/>
      <c r="KS248" s="3"/>
      <c r="KT248" s="3"/>
      <c r="KU248" s="3"/>
      <c r="KV248" s="3"/>
      <c r="KW248" s="3"/>
      <c r="KX248" s="3"/>
      <c r="KY248" s="3"/>
      <c r="KZ248" s="3"/>
      <c r="LA248" s="3"/>
      <c r="LB248" s="3"/>
      <c r="LC248" s="3"/>
      <c r="LD248" s="3"/>
      <c r="LE248" s="3"/>
      <c r="LF248" s="3"/>
      <c r="LG248" s="3"/>
      <c r="LH248" s="3"/>
      <c r="LI248" s="3"/>
      <c r="LJ248" s="3"/>
      <c r="LK248" s="3"/>
      <c r="LL248" s="3"/>
      <c r="LM248" s="3"/>
      <c r="LN248" s="3"/>
      <c r="LO248" s="3"/>
      <c r="LP248" s="3"/>
      <c r="LQ248" s="3"/>
      <c r="LR248" s="3"/>
      <c r="LS248" s="3"/>
      <c r="LT248" s="3"/>
      <c r="LU248" s="3"/>
      <c r="LV248" s="3"/>
      <c r="LW248" s="3"/>
      <c r="LX248" s="3"/>
      <c r="LY248" s="3"/>
      <c r="LZ248" s="3"/>
      <c r="MA248" s="3"/>
      <c r="MB248" s="3"/>
      <c r="MC248" s="3"/>
      <c r="MD248" s="3"/>
      <c r="ME248" s="3"/>
      <c r="MF248" s="3"/>
      <c r="MG248" s="3"/>
      <c r="MH248" s="3"/>
      <c r="MI248" s="3"/>
      <c r="MJ248" s="3"/>
      <c r="MK248" s="3"/>
      <c r="ML248" s="3"/>
      <c r="MM248" s="3"/>
      <c r="MN248" s="3"/>
      <c r="MO248" s="3"/>
      <c r="MP248" s="3"/>
      <c r="MQ248" s="3"/>
      <c r="MR248" s="3"/>
      <c r="MS248" s="3"/>
      <c r="MT248" s="3"/>
      <c r="MU248" s="3"/>
      <c r="MV248" s="3"/>
      <c r="MW248" s="3"/>
      <c r="MX248" s="3"/>
      <c r="MY248" s="3"/>
      <c r="MZ248" s="3"/>
      <c r="NA248" s="3"/>
      <c r="NB248" s="3"/>
      <c r="NC248" s="3"/>
      <c r="ND248" s="3"/>
      <c r="NE248" s="3"/>
      <c r="NF248" s="3"/>
      <c r="NG248" s="3"/>
      <c r="NH248" s="3"/>
      <c r="NI248" s="3"/>
      <c r="NJ248" s="3"/>
      <c r="NK248" s="3"/>
      <c r="NL248" s="3"/>
      <c r="NM248" s="3"/>
      <c r="NN248" s="3"/>
      <c r="NO248" s="3"/>
      <c r="NP248" s="3"/>
      <c r="NQ248" s="3"/>
      <c r="NR248" s="3"/>
      <c r="NS248" s="3"/>
      <c r="NT248" s="3"/>
      <c r="NU248" s="3"/>
      <c r="NV248" s="3"/>
      <c r="NW248" s="3"/>
      <c r="NX248" s="3"/>
      <c r="NY248" s="3"/>
      <c r="NZ248" s="3"/>
      <c r="OA248" s="3"/>
      <c r="OB248" s="3"/>
      <c r="OC248" s="3"/>
      <c r="OD248" s="3"/>
      <c r="OE248" s="3"/>
      <c r="OF248" s="3"/>
      <c r="OG248" s="3"/>
      <c r="OH248" s="3"/>
      <c r="OI248" s="3"/>
      <c r="OJ248" s="3"/>
      <c r="OK248" s="3"/>
      <c r="OL248" s="3"/>
      <c r="OM248" s="3"/>
      <c r="ON248" s="3"/>
      <c r="OO248" s="3"/>
      <c r="OP248" s="3"/>
      <c r="OQ248" s="3"/>
      <c r="OR248" s="3"/>
      <c r="OS248" s="3"/>
      <c r="OT248" s="3"/>
      <c r="OU248" s="3"/>
      <c r="OV248" s="3"/>
      <c r="OW248" s="3"/>
      <c r="OX248" s="3"/>
      <c r="OY248" s="3"/>
      <c r="OZ248" s="3"/>
      <c r="PA248" s="3"/>
      <c r="PB248" s="3"/>
      <c r="PC248" s="3"/>
      <c r="PD248" s="3"/>
      <c r="PE248" s="3"/>
      <c r="PF248" s="3"/>
      <c r="PG248" s="3"/>
      <c r="PH248" s="3"/>
      <c r="PI248" s="3"/>
      <c r="PJ248" s="3"/>
      <c r="PK248" s="3"/>
      <c r="PL248" s="3"/>
      <c r="PM248" s="3"/>
      <c r="PN248" s="3"/>
      <c r="PO248" s="3"/>
      <c r="PP248" s="3"/>
      <c r="PQ248" s="3"/>
      <c r="PR248" s="3"/>
      <c r="PS248" s="3"/>
      <c r="PT248" s="3"/>
      <c r="PU248" s="3"/>
      <c r="PV248" s="3"/>
      <c r="PW248" s="3"/>
      <c r="PX248" s="3"/>
      <c r="PY248" s="3"/>
      <c r="PZ248" s="3"/>
      <c r="QA248" s="3"/>
      <c r="QB248" s="3"/>
      <c r="QC248" s="3"/>
      <c r="QD248" s="3"/>
      <c r="QE248" s="3"/>
      <c r="QF248" s="3"/>
      <c r="QG248" s="3"/>
      <c r="QH248" s="3"/>
      <c r="QI248" s="3"/>
      <c r="QJ248" s="3"/>
      <c r="QK248" s="3"/>
      <c r="QL248" s="3"/>
      <c r="QM248" s="3"/>
      <c r="QN248" s="3"/>
      <c r="QO248" s="3"/>
      <c r="QP248" s="3"/>
      <c r="QQ248" s="3"/>
      <c r="QR248" s="3"/>
      <c r="QS248" s="3"/>
      <c r="QT248" s="3"/>
      <c r="QU248" s="3"/>
      <c r="QV248" s="3"/>
      <c r="QW248" s="3"/>
      <c r="QX248" s="3"/>
      <c r="QY248" s="3"/>
      <c r="QZ248" s="3"/>
      <c r="RA248" s="3"/>
      <c r="RB248" s="3"/>
      <c r="RC248" s="3"/>
      <c r="RD248" s="3"/>
      <c r="RE248" s="3"/>
      <c r="RF248" s="3"/>
      <c r="RG248" s="3"/>
      <c r="RH248" s="3"/>
      <c r="RI248" s="3"/>
      <c r="RJ248" s="3"/>
      <c r="RK248" s="3"/>
      <c r="RL248" s="3"/>
      <c r="RM248" s="3"/>
      <c r="RN248" s="3"/>
      <c r="RO248" s="3"/>
      <c r="RP248" s="3"/>
      <c r="RQ248" s="3"/>
      <c r="RR248" s="3"/>
      <c r="RS248" s="3"/>
      <c r="RT248" s="3"/>
      <c r="RU248" s="3"/>
      <c r="RV248" s="3"/>
      <c r="RW248" s="3"/>
      <c r="RX248" s="3"/>
      <c r="RY248" s="3"/>
      <c r="RZ248" s="3"/>
      <c r="SA248" s="3"/>
      <c r="SB248" s="3"/>
      <c r="SC248" s="3"/>
      <c r="SD248" s="3"/>
      <c r="SE248" s="3"/>
      <c r="SF248" s="3"/>
      <c r="SG248" s="3"/>
      <c r="SH248" s="3"/>
      <c r="SI248" s="3"/>
      <c r="SJ248" s="3"/>
      <c r="SK248" s="3"/>
      <c r="SL248" s="3"/>
      <c r="SM248" s="3"/>
      <c r="SN248" s="3"/>
      <c r="SO248" s="3"/>
      <c r="SP248" s="3"/>
      <c r="SQ248" s="3"/>
      <c r="SR248" s="3"/>
      <c r="SS248" s="3"/>
      <c r="ST248" s="3"/>
      <c r="SU248" s="3"/>
      <c r="SV248" s="3"/>
      <c r="SW248" s="3"/>
      <c r="SX248" s="3"/>
      <c r="SY248" s="3"/>
      <c r="SZ248" s="3"/>
      <c r="TA248" s="3"/>
      <c r="TB248" s="3"/>
      <c r="TC248" s="3"/>
      <c r="TD248" s="3"/>
      <c r="TE248" s="3"/>
      <c r="TF248" s="3"/>
      <c r="TG248" s="3"/>
      <c r="TH248" s="3"/>
      <c r="TI248" s="3"/>
      <c r="TJ248" s="3"/>
      <c r="TK248" s="3"/>
      <c r="TL248" s="3"/>
      <c r="TM248" s="3"/>
      <c r="TN248" s="3"/>
      <c r="TO248" s="3"/>
      <c r="TP248" s="3"/>
      <c r="TQ248" s="3"/>
      <c r="TR248" s="3"/>
      <c r="TS248" s="3"/>
      <c r="TT248" s="3"/>
      <c r="TU248" s="3"/>
      <c r="TV248" s="3"/>
      <c r="TW248" s="3"/>
      <c r="TX248" s="3"/>
      <c r="TY248" s="3"/>
      <c r="TZ248" s="3"/>
      <c r="UA248" s="3"/>
      <c r="UB248" s="3"/>
      <c r="UC248" s="3"/>
      <c r="UD248" s="3"/>
      <c r="UE248" s="3"/>
      <c r="UF248" s="3"/>
      <c r="UG248" s="3"/>
      <c r="UH248" s="3"/>
      <c r="UI248" s="3"/>
      <c r="UJ248" s="3"/>
      <c r="UK248" s="3"/>
      <c r="UL248" s="3"/>
      <c r="UM248" s="3"/>
      <c r="UN248" s="3"/>
      <c r="UO248" s="3"/>
      <c r="UP248" s="3"/>
      <c r="UQ248" s="3"/>
      <c r="UR248" s="3"/>
      <c r="US248" s="3"/>
      <c r="UT248" s="3"/>
      <c r="UU248" s="3"/>
      <c r="UV248" s="3"/>
      <c r="UW248" s="3"/>
      <c r="UX248" s="3"/>
      <c r="UY248" s="3"/>
      <c r="UZ248" s="3"/>
      <c r="VA248" s="3"/>
      <c r="VB248" s="3"/>
      <c r="VC248" s="3"/>
      <c r="VD248" s="3"/>
      <c r="VE248" s="3"/>
      <c r="VF248" s="3"/>
      <c r="VG248" s="3"/>
      <c r="VH248" s="3"/>
      <c r="VI248" s="3"/>
      <c r="VJ248" s="3"/>
      <c r="VK248" s="3"/>
      <c r="VL248" s="3"/>
      <c r="VM248" s="3"/>
      <c r="VN248" s="3"/>
      <c r="VO248" s="3"/>
      <c r="VP248" s="3"/>
      <c r="VQ248" s="3"/>
      <c r="VR248" s="3"/>
      <c r="VS248" s="3"/>
      <c r="VT248" s="3"/>
      <c r="VU248" s="3"/>
      <c r="VV248" s="3"/>
      <c r="VW248" s="3"/>
      <c r="VX248" s="3"/>
      <c r="VY248" s="3"/>
      <c r="VZ248" s="3"/>
      <c r="WA248" s="3"/>
      <c r="WB248" s="3"/>
      <c r="WC248" s="3"/>
      <c r="WD248" s="3"/>
      <c r="WE248" s="3"/>
      <c r="WF248" s="3"/>
      <c r="WG248" s="3"/>
      <c r="WH248" s="3"/>
      <c r="WI248" s="3"/>
      <c r="WJ248" s="3"/>
      <c r="WK248" s="3"/>
      <c r="WL248" s="3"/>
      <c r="WM248" s="3"/>
      <c r="WN248" s="3"/>
      <c r="WO248" s="3"/>
      <c r="WP248" s="3"/>
      <c r="WQ248" s="3"/>
      <c r="WR248" s="3"/>
      <c r="WS248" s="3"/>
      <c r="WT248" s="3"/>
      <c r="WU248" s="3"/>
      <c r="WV248" s="3"/>
      <c r="WW248" s="3"/>
      <c r="WX248" s="3"/>
      <c r="WY248" s="3"/>
      <c r="WZ248" s="3"/>
      <c r="XA248" s="3"/>
      <c r="XB248" s="3"/>
      <c r="XC248" s="3"/>
      <c r="XD248" s="3"/>
      <c r="XE248" s="3"/>
      <c r="XF248" s="3"/>
      <c r="XG248" s="3"/>
      <c r="XH248" s="3"/>
      <c r="XI248" s="3"/>
      <c r="XJ248" s="3"/>
      <c r="XK248" s="3"/>
      <c r="XL248" s="3"/>
      <c r="XM248" s="3"/>
      <c r="XN248" s="3"/>
      <c r="XO248" s="3"/>
      <c r="XP248" s="3"/>
      <c r="XQ248" s="3"/>
      <c r="XR248" s="3"/>
      <c r="XS248" s="3"/>
      <c r="XT248" s="3"/>
      <c r="XU248" s="3"/>
      <c r="XV248" s="3"/>
      <c r="XW248" s="3"/>
      <c r="XX248" s="3"/>
      <c r="XY248" s="3"/>
      <c r="XZ248" s="3"/>
      <c r="YA248" s="3"/>
      <c r="YB248" s="3"/>
      <c r="YC248" s="3"/>
      <c r="YD248" s="3"/>
      <c r="YE248" s="3"/>
      <c r="YF248" s="3"/>
      <c r="YG248" s="3"/>
      <c r="YH248" s="3"/>
      <c r="YI248" s="3"/>
      <c r="YJ248" s="3"/>
      <c r="YK248" s="3"/>
      <c r="YL248" s="3"/>
      <c r="YM248" s="3"/>
      <c r="YN248" s="3"/>
      <c r="YO248" s="3"/>
      <c r="YP248" s="3"/>
      <c r="YQ248" s="3"/>
      <c r="YR248" s="3"/>
      <c r="YS248" s="3"/>
      <c r="YT248" s="3"/>
      <c r="YU248" s="3"/>
      <c r="YV248" s="3"/>
      <c r="YW248" s="3"/>
      <c r="YX248" s="3"/>
      <c r="YY248" s="3"/>
      <c r="YZ248" s="3"/>
      <c r="ZA248" s="3"/>
      <c r="ZB248" s="3"/>
      <c r="ZC248" s="3"/>
      <c r="ZD248" s="3"/>
      <c r="ZE248" s="3"/>
      <c r="ZF248" s="3"/>
      <c r="ZG248" s="3"/>
      <c r="ZH248" s="3"/>
      <c r="ZI248" s="3"/>
      <c r="ZJ248" s="3"/>
      <c r="ZK248" s="3"/>
      <c r="ZL248" s="3"/>
      <c r="ZM248" s="3"/>
      <c r="ZN248" s="3"/>
      <c r="ZO248" s="3"/>
      <c r="ZP248" s="3"/>
      <c r="ZQ248" s="3"/>
      <c r="ZR248" s="3"/>
      <c r="ZS248" s="3"/>
      <c r="ZT248" s="3"/>
      <c r="ZU248" s="3"/>
      <c r="ZV248" s="3"/>
      <c r="ZW248" s="3"/>
      <c r="ZX248" s="3"/>
      <c r="ZY248" s="3"/>
      <c r="ZZ248" s="3"/>
      <c r="AAA248" s="3"/>
      <c r="AAB248" s="3"/>
      <c r="AAC248" s="3"/>
      <c r="AAD248" s="3"/>
      <c r="AAE248" s="3"/>
      <c r="AAF248" s="3"/>
      <c r="AAG248" s="3"/>
      <c r="AAH248" s="3"/>
      <c r="AAI248" s="3"/>
      <c r="AAJ248" s="3"/>
      <c r="AAK248" s="3"/>
      <c r="AAL248" s="3"/>
      <c r="AAM248" s="3"/>
      <c r="AAN248" s="3"/>
      <c r="AAO248" s="3"/>
      <c r="AAP248" s="3"/>
      <c r="AAQ248" s="3"/>
      <c r="AAR248" s="3"/>
      <c r="AAS248" s="3"/>
      <c r="AAT248" s="3"/>
      <c r="AAU248" s="3"/>
      <c r="AAV248" s="3"/>
      <c r="AAW248" s="3"/>
      <c r="AAX248" s="3"/>
      <c r="AAY248" s="3"/>
      <c r="AAZ248" s="3"/>
      <c r="ABA248" s="3"/>
      <c r="ABB248" s="3"/>
      <c r="ABC248" s="3"/>
      <c r="ABD248" s="3"/>
      <c r="ABE248" s="3"/>
      <c r="ABF248" s="3"/>
      <c r="ABG248" s="3"/>
      <c r="ABH248" s="3"/>
      <c r="ABI248" s="3"/>
      <c r="ABJ248" s="3"/>
      <c r="ABK248" s="3"/>
      <c r="ABL248" s="3"/>
      <c r="ABM248" s="3"/>
      <c r="ABN248" s="3"/>
      <c r="ABO248" s="3"/>
      <c r="ABP248" s="3"/>
      <c r="ABQ248" s="3"/>
      <c r="ABR248" s="3"/>
      <c r="ABS248" s="3"/>
      <c r="ABT248" s="3"/>
      <c r="ABU248" s="3"/>
      <c r="ABV248" s="3"/>
      <c r="ABW248" s="3"/>
      <c r="ABX248" s="3"/>
      <c r="ABY248" s="3"/>
      <c r="ABZ248" s="3"/>
      <c r="ACA248" s="3"/>
      <c r="ACB248" s="3"/>
      <c r="ACC248" s="3"/>
      <c r="ACD248" s="3"/>
      <c r="ACE248" s="3"/>
      <c r="ACF248" s="3"/>
      <c r="ACG248" s="3"/>
      <c r="ACH248" s="3"/>
      <c r="ACI248" s="3"/>
      <c r="ACJ248" s="3"/>
      <c r="ACK248" s="3"/>
      <c r="ACL248" s="3"/>
      <c r="ACM248" s="3"/>
      <c r="ACN248" s="3"/>
      <c r="ACO248" s="3"/>
      <c r="ACP248" s="3"/>
      <c r="ACQ248" s="3"/>
      <c r="ACR248" s="3"/>
      <c r="ACS248" s="3"/>
      <c r="ACT248" s="3"/>
      <c r="ACU248" s="3"/>
      <c r="ACV248" s="3"/>
      <c r="ACW248" s="3"/>
      <c r="ACX248" s="3"/>
      <c r="ACY248" s="3"/>
      <c r="ACZ248" s="3"/>
      <c r="ADA248" s="3"/>
      <c r="ADB248" s="3"/>
      <c r="ADC248" s="3"/>
      <c r="ADD248" s="3"/>
      <c r="ADE248" s="3"/>
      <c r="ADF248" s="3"/>
      <c r="ADG248" s="3"/>
      <c r="ADH248" s="3"/>
      <c r="ADI248" s="3"/>
      <c r="ADJ248" s="3"/>
      <c r="ADK248" s="3"/>
      <c r="ADL248" s="3"/>
      <c r="ADM248" s="3"/>
      <c r="ADN248" s="3"/>
      <c r="ADO248" s="3"/>
      <c r="ADP248" s="3"/>
      <c r="ADQ248" s="3"/>
      <c r="ADR248" s="3"/>
      <c r="ADS248" s="3"/>
      <c r="ADT248" s="3"/>
      <c r="ADU248" s="3"/>
      <c r="ADV248" s="3"/>
    </row>
    <row r="249" spans="1:802 16383:16383" s="111" customFormat="1" ht="15">
      <c r="B249" s="135" t="s">
        <v>9</v>
      </c>
      <c r="C249" s="136" t="s">
        <v>12</v>
      </c>
      <c r="D249" s="137" t="s">
        <v>13</v>
      </c>
      <c r="E249" s="138" t="s">
        <v>14</v>
      </c>
      <c r="F249" s="136" t="s">
        <v>12</v>
      </c>
      <c r="G249" s="137" t="s">
        <v>13</v>
      </c>
      <c r="H249" s="138" t="s">
        <v>14</v>
      </c>
      <c r="I249" s="136" t="s">
        <v>12</v>
      </c>
      <c r="J249" s="137" t="s">
        <v>13</v>
      </c>
      <c r="K249" s="138" t="s">
        <v>14</v>
      </c>
      <c r="L249" s="136" t="s">
        <v>12</v>
      </c>
      <c r="M249" s="137" t="s">
        <v>13</v>
      </c>
      <c r="N249" s="138" t="s">
        <v>14</v>
      </c>
      <c r="O249" s="136" t="s">
        <v>12</v>
      </c>
      <c r="P249" s="137" t="s">
        <v>13</v>
      </c>
      <c r="Q249" s="138" t="s">
        <v>14</v>
      </c>
    </row>
    <row r="250" spans="1:802 16383:16383" s="111" customFormat="1" ht="24.75" customHeight="1">
      <c r="B250" s="23" t="s">
        <v>2</v>
      </c>
      <c r="C250" s="65">
        <f>D250+E250</f>
        <v>3866918</v>
      </c>
      <c r="D250" s="68">
        <v>3673823</v>
      </c>
      <c r="E250" s="62">
        <v>193095</v>
      </c>
      <c r="F250" s="65">
        <v>3860229</v>
      </c>
      <c r="G250" s="68">
        <v>3671611</v>
      </c>
      <c r="H250" s="62">
        <v>188618</v>
      </c>
      <c r="I250" s="65">
        <v>3952690</v>
      </c>
      <c r="J250" s="68">
        <v>3765106</v>
      </c>
      <c r="K250" s="62">
        <v>187584</v>
      </c>
      <c r="L250" s="65">
        <v>3965436</v>
      </c>
      <c r="M250" s="68">
        <v>3778485</v>
      </c>
      <c r="N250" s="62">
        <v>186951</v>
      </c>
      <c r="O250" s="65">
        <v>3818317</v>
      </c>
      <c r="P250" s="68">
        <v>3633806</v>
      </c>
      <c r="Q250" s="62">
        <v>184511</v>
      </c>
    </row>
    <row r="251" spans="1:802 16383:16383" s="111" customFormat="1" ht="25.5">
      <c r="B251" s="26" t="s">
        <v>45</v>
      </c>
      <c r="C251" s="87">
        <f>261266/C250</f>
        <v>6.7564401417356146E-2</v>
      </c>
      <c r="D251" s="88">
        <f>211264/D250</f>
        <v>5.7505220039179898E-2</v>
      </c>
      <c r="E251" s="89">
        <f>50002/E250</f>
        <v>0.25895025764520058</v>
      </c>
      <c r="F251" s="87">
        <f>324319/F250</f>
        <v>8.4015481983063703E-2</v>
      </c>
      <c r="G251" s="88">
        <f>269677/G250</f>
        <v>7.3449229779516401E-2</v>
      </c>
      <c r="H251" s="89">
        <f>54642/H250</f>
        <v>0.28969663552789238</v>
      </c>
      <c r="I251" s="87">
        <f>387120/I250</f>
        <v>9.7938366024150639E-2</v>
      </c>
      <c r="J251" s="88">
        <f>325459/J250</f>
        <v>8.6440859832365935E-2</v>
      </c>
      <c r="K251" s="89">
        <f>61661/K250</f>
        <v>0.3287114039576936</v>
      </c>
      <c r="L251" s="87">
        <f>457656/L250</f>
        <v>0.11541126877347156</v>
      </c>
      <c r="M251" s="88">
        <f>399498/M250</f>
        <v>0.10572967737069222</v>
      </c>
      <c r="N251" s="89">
        <f>58158/N250</f>
        <v>0.31108686233291077</v>
      </c>
      <c r="O251" s="87">
        <f>558599/O250</f>
        <v>0.14629455857122392</v>
      </c>
      <c r="P251" s="88">
        <f>492436/P250</f>
        <v>0.13551521462620733</v>
      </c>
      <c r="Q251" s="89">
        <f>66163/Q250</f>
        <v>0.35858566697920446</v>
      </c>
    </row>
    <row r="252" spans="1:802 16383:16383" s="111" customFormat="1">
      <c r="B252" s="31"/>
      <c r="C252" s="25"/>
      <c r="D252" s="74"/>
      <c r="E252" s="18"/>
      <c r="F252" s="189"/>
      <c r="G252" s="190"/>
      <c r="H252" s="191"/>
      <c r="I252" s="189"/>
      <c r="J252" s="190"/>
      <c r="K252" s="191"/>
      <c r="L252" s="189"/>
      <c r="M252" s="190"/>
      <c r="N252" s="191"/>
      <c r="O252" s="189"/>
      <c r="P252" s="190"/>
      <c r="Q252" s="191"/>
    </row>
    <row r="253" spans="1:802 16383:16383" s="111" customFormat="1" ht="24.75" customHeight="1">
      <c r="B253" s="23" t="s">
        <v>4</v>
      </c>
      <c r="C253" s="65">
        <f>D253+E253</f>
        <v>244049</v>
      </c>
      <c r="D253" s="68">
        <v>190393</v>
      </c>
      <c r="E253" s="62">
        <v>53656</v>
      </c>
      <c r="F253" s="65">
        <v>233931</v>
      </c>
      <c r="G253" s="68">
        <v>188500</v>
      </c>
      <c r="H253" s="62">
        <v>45431</v>
      </c>
      <c r="I253" s="65">
        <v>236764</v>
      </c>
      <c r="J253" s="68">
        <v>193598</v>
      </c>
      <c r="K253" s="62">
        <v>43166</v>
      </c>
      <c r="L253" s="65">
        <v>231884</v>
      </c>
      <c r="M253" s="68">
        <v>191265</v>
      </c>
      <c r="N253" s="62">
        <v>40619</v>
      </c>
      <c r="O253" s="65">
        <v>222290</v>
      </c>
      <c r="P253" s="68">
        <v>184011</v>
      </c>
      <c r="Q253" s="62">
        <v>38279</v>
      </c>
    </row>
    <row r="254" spans="1:802 16383:16383" s="111" customFormat="1">
      <c r="B254" s="45"/>
      <c r="C254" s="192"/>
      <c r="D254" s="160"/>
      <c r="E254" s="161"/>
      <c r="F254" s="192"/>
      <c r="G254" s="160"/>
      <c r="H254" s="161"/>
      <c r="I254" s="192"/>
      <c r="J254" s="160"/>
      <c r="K254" s="161"/>
      <c r="L254" s="192"/>
      <c r="M254" s="160"/>
      <c r="N254" s="161"/>
      <c r="O254" s="192"/>
      <c r="P254" s="160"/>
      <c r="Q254" s="161"/>
    </row>
    <row r="255" spans="1:802 16383:16383" s="111" customFormat="1" ht="24.75" customHeight="1">
      <c r="B255" s="23" t="s">
        <v>3</v>
      </c>
      <c r="C255" s="65">
        <f>D255+E255</f>
        <v>1725891</v>
      </c>
      <c r="D255" s="68">
        <v>1607104</v>
      </c>
      <c r="E255" s="62">
        <v>118787</v>
      </c>
      <c r="F255" s="65">
        <v>1751857</v>
      </c>
      <c r="G255" s="68">
        <v>1635544</v>
      </c>
      <c r="H255" s="62">
        <v>116313</v>
      </c>
      <c r="I255" s="65">
        <v>1781204</v>
      </c>
      <c r="J255" s="68">
        <v>1665636</v>
      </c>
      <c r="K255" s="62">
        <v>115568</v>
      </c>
      <c r="L255" s="65">
        <v>1808303</v>
      </c>
      <c r="M255" s="68">
        <v>1692663</v>
      </c>
      <c r="N255" s="62">
        <v>115640</v>
      </c>
      <c r="O255" s="65">
        <v>1844001</v>
      </c>
      <c r="P255" s="68">
        <v>1728024</v>
      </c>
      <c r="Q255" s="62">
        <v>115977</v>
      </c>
    </row>
    <row r="256" spans="1:802 16383:16383" s="111" customFormat="1">
      <c r="B256" s="45"/>
      <c r="C256" s="192"/>
      <c r="D256" s="160"/>
      <c r="E256" s="161"/>
      <c r="F256" s="192"/>
      <c r="G256" s="160"/>
      <c r="H256" s="161"/>
      <c r="I256" s="192"/>
      <c r="J256" s="160"/>
      <c r="K256" s="161"/>
      <c r="L256" s="192"/>
      <c r="M256" s="160"/>
      <c r="N256" s="161"/>
      <c r="O256" s="192"/>
      <c r="P256" s="160"/>
      <c r="Q256" s="161"/>
    </row>
    <row r="257" spans="2:17" s="111" customFormat="1" ht="24.75" customHeight="1">
      <c r="B257" s="23" t="s">
        <v>5</v>
      </c>
      <c r="C257" s="65">
        <f>D257+E257</f>
        <v>117602</v>
      </c>
      <c r="D257" s="68">
        <v>82263</v>
      </c>
      <c r="E257" s="62">
        <v>35339</v>
      </c>
      <c r="F257" s="65">
        <v>110727</v>
      </c>
      <c r="G257" s="68">
        <v>80462</v>
      </c>
      <c r="H257" s="62">
        <v>30265</v>
      </c>
      <c r="I257" s="65">
        <v>111056</v>
      </c>
      <c r="J257" s="68">
        <v>82029</v>
      </c>
      <c r="K257" s="62">
        <v>29027</v>
      </c>
      <c r="L257" s="65">
        <v>108215</v>
      </c>
      <c r="M257" s="68">
        <v>80636</v>
      </c>
      <c r="N257" s="62">
        <v>27579</v>
      </c>
      <c r="O257" s="65">
        <v>103126</v>
      </c>
      <c r="P257" s="68">
        <v>76530</v>
      </c>
      <c r="Q257" s="62">
        <v>26596</v>
      </c>
    </row>
    <row r="258" spans="2:17" s="111" customFormat="1" ht="13.5" thickBot="1">
      <c r="B258" s="45"/>
      <c r="C258" s="193"/>
      <c r="D258" s="194"/>
      <c r="E258" s="191"/>
      <c r="F258" s="193"/>
      <c r="G258" s="194"/>
      <c r="H258" s="191"/>
      <c r="I258" s="193"/>
      <c r="J258" s="194"/>
      <c r="K258" s="191"/>
      <c r="L258" s="193"/>
      <c r="M258" s="194"/>
      <c r="N258" s="191"/>
      <c r="O258" s="193"/>
      <c r="P258" s="194"/>
      <c r="Q258" s="191"/>
    </row>
    <row r="259" spans="2:17" s="111" customFormat="1" ht="14.25" thickTop="1" thickBot="1">
      <c r="B259" s="24"/>
      <c r="C259" s="195"/>
      <c r="D259" s="196"/>
      <c r="E259" s="196"/>
      <c r="F259" s="195"/>
      <c r="G259" s="196"/>
      <c r="H259" s="196"/>
      <c r="I259" s="195"/>
      <c r="J259" s="196"/>
      <c r="K259" s="196"/>
      <c r="L259" s="195"/>
      <c r="M259" s="196"/>
      <c r="N259" s="196"/>
      <c r="O259" s="195"/>
      <c r="P259" s="196"/>
      <c r="Q259" s="196"/>
    </row>
    <row r="260" spans="2:17" s="111" customFormat="1" ht="13.5" thickTop="1"/>
    <row r="261" spans="2:17" s="111" customFormat="1" ht="12.75" customHeight="1">
      <c r="B261" s="214" t="s">
        <v>51</v>
      </c>
      <c r="C261" s="214"/>
      <c r="D261" s="214"/>
      <c r="E261" s="214"/>
    </row>
    <row r="262" spans="2:17" s="111" customFormat="1">
      <c r="B262" s="214"/>
      <c r="C262" s="214"/>
      <c r="D262" s="214"/>
      <c r="E262" s="214"/>
    </row>
    <row r="263" spans="2:17" s="111" customFormat="1"/>
    <row r="264" spans="2:17" s="111" customFormat="1">
      <c r="B264" s="111" t="s">
        <v>112</v>
      </c>
    </row>
    <row r="265" spans="2:17" s="111" customFormat="1" ht="15.75" customHeight="1">
      <c r="B265" s="111" t="s">
        <v>118</v>
      </c>
    </row>
    <row r="266" spans="2:17" s="111" customFormat="1">
      <c r="B266" s="111" t="s">
        <v>115</v>
      </c>
    </row>
    <row r="267" spans="2:17" s="111" customFormat="1">
      <c r="B267" s="111" t="s">
        <v>119</v>
      </c>
    </row>
    <row r="268" spans="2:17" s="111" customFormat="1"/>
    <row r="269" spans="2:17" s="111" customFormat="1"/>
    <row r="270" spans="2:17" s="111" customFormat="1"/>
    <row r="271" spans="2:17" s="111" customFormat="1"/>
    <row r="272" spans="2:17" s="111" customFormat="1"/>
    <row r="273" s="111" customFormat="1"/>
    <row r="274" s="111" customFormat="1"/>
    <row r="275" s="111" customFormat="1"/>
    <row r="276" s="111" customFormat="1"/>
    <row r="277" s="111" customFormat="1"/>
    <row r="278" s="111" customFormat="1"/>
    <row r="279" s="111" customFormat="1"/>
    <row r="280" s="111" customFormat="1"/>
    <row r="281" s="111" customFormat="1"/>
    <row r="282" s="111" customFormat="1"/>
    <row r="283" s="111" customFormat="1"/>
    <row r="284" s="111" customFormat="1"/>
    <row r="285" s="111" customFormat="1"/>
    <row r="286" s="111" customFormat="1"/>
    <row r="287" s="111" customFormat="1"/>
    <row r="288" s="111" customFormat="1"/>
    <row r="289" s="111" customFormat="1"/>
    <row r="290" s="111" customFormat="1"/>
    <row r="291" s="111" customFormat="1"/>
    <row r="292" s="111" customFormat="1"/>
    <row r="293" s="111" customFormat="1"/>
    <row r="294" s="111" customFormat="1"/>
    <row r="295" s="111" customFormat="1"/>
    <row r="296" s="111" customFormat="1"/>
    <row r="297" s="111" customFormat="1"/>
    <row r="298" s="111" customFormat="1"/>
    <row r="299" s="111" customFormat="1"/>
    <row r="300" s="111" customFormat="1"/>
    <row r="301" s="111" customFormat="1"/>
    <row r="302" s="111" customFormat="1"/>
    <row r="303" s="111" customFormat="1"/>
    <row r="304" s="111" customFormat="1"/>
    <row r="305" s="111" customFormat="1"/>
    <row r="306" s="111" customFormat="1"/>
    <row r="307" s="111" customFormat="1"/>
    <row r="308" s="111" customFormat="1"/>
    <row r="309" s="111" customFormat="1"/>
    <row r="310" s="111" customFormat="1"/>
    <row r="311" s="111" customFormat="1"/>
    <row r="312" s="111" customFormat="1"/>
    <row r="313" s="111" customFormat="1"/>
    <row r="314" s="111" customFormat="1"/>
    <row r="315" s="111" customFormat="1"/>
    <row r="316" s="111" customFormat="1"/>
    <row r="317" s="111" customFormat="1"/>
    <row r="318" s="111" customFormat="1"/>
    <row r="319" s="111" customFormat="1"/>
    <row r="320" s="111" customFormat="1"/>
    <row r="321" s="111" customFormat="1"/>
    <row r="322" s="111" customFormat="1"/>
    <row r="323" s="111" customFormat="1"/>
    <row r="324" s="111" customFormat="1"/>
    <row r="325" s="111" customFormat="1"/>
    <row r="326" s="111" customFormat="1"/>
    <row r="327" s="111" customFormat="1"/>
    <row r="328" s="111" customFormat="1"/>
    <row r="329" s="111" customFormat="1"/>
    <row r="330" s="111" customFormat="1"/>
    <row r="331" s="111" customFormat="1"/>
    <row r="332" s="111" customFormat="1"/>
    <row r="333" s="111" customFormat="1"/>
    <row r="334" s="111" customFormat="1"/>
    <row r="335" s="111" customFormat="1"/>
    <row r="336" s="111" customFormat="1"/>
    <row r="337" s="111" customFormat="1"/>
    <row r="338" s="111" customFormat="1"/>
    <row r="339" s="111" customFormat="1"/>
    <row r="340" s="111" customFormat="1"/>
    <row r="341" s="111" customFormat="1"/>
    <row r="342" s="111" customFormat="1"/>
    <row r="343" s="111" customFormat="1"/>
    <row r="344" s="111" customFormat="1"/>
    <row r="345" s="111" customFormat="1"/>
    <row r="346" s="111" customFormat="1"/>
    <row r="347" s="111" customFormat="1"/>
    <row r="348" s="111" customFormat="1"/>
    <row r="349" s="111" customFormat="1"/>
    <row r="350" s="111" customFormat="1"/>
    <row r="351" s="111" customFormat="1"/>
    <row r="352" s="111" customFormat="1"/>
    <row r="353" s="111" customFormat="1"/>
    <row r="354" s="111" customFormat="1"/>
    <row r="355" s="111" customFormat="1"/>
    <row r="356" s="111" customFormat="1"/>
    <row r="357" s="111" customFormat="1"/>
    <row r="358" s="111" customFormat="1"/>
    <row r="359" s="111" customFormat="1"/>
    <row r="360" s="111" customFormat="1"/>
    <row r="361" s="111" customFormat="1"/>
    <row r="362" s="111" customFormat="1"/>
    <row r="363" s="111" customFormat="1"/>
    <row r="364" s="111" customFormat="1"/>
    <row r="365" s="111" customFormat="1"/>
    <row r="366" s="111" customFormat="1"/>
    <row r="367" s="111" customFormat="1"/>
    <row r="368" s="111" customFormat="1"/>
    <row r="369" s="111" customFormat="1"/>
    <row r="370" s="111" customFormat="1"/>
    <row r="371" s="111" customFormat="1"/>
    <row r="372" s="111" customFormat="1"/>
    <row r="373" s="111" customFormat="1"/>
    <row r="374" s="111" customFormat="1"/>
    <row r="375" s="111" customFormat="1"/>
    <row r="376" s="111" customFormat="1"/>
    <row r="377" s="111" customFormat="1"/>
    <row r="378" s="111" customFormat="1"/>
    <row r="379" s="111" customFormat="1"/>
    <row r="380" s="111" customFormat="1"/>
    <row r="381" s="111" customFormat="1"/>
    <row r="382" s="111" customFormat="1"/>
    <row r="383" s="111" customFormat="1"/>
    <row r="384" s="111" customFormat="1"/>
    <row r="385" s="111" customFormat="1"/>
    <row r="386" s="111" customFormat="1"/>
    <row r="387" s="111" customFormat="1"/>
    <row r="388" s="111" customFormat="1"/>
    <row r="389" s="111" customFormat="1"/>
    <row r="390" s="111" customFormat="1"/>
    <row r="391" s="111" customFormat="1"/>
    <row r="392" s="111" customFormat="1"/>
    <row r="393" s="111" customFormat="1"/>
    <row r="394" s="111" customFormat="1"/>
    <row r="395" s="111" customFormat="1"/>
    <row r="396" s="111" customFormat="1"/>
    <row r="397" s="111" customFormat="1"/>
    <row r="398" s="111" customFormat="1"/>
    <row r="399" s="111" customFormat="1"/>
    <row r="400" s="111" customFormat="1"/>
    <row r="401" s="111" customFormat="1"/>
    <row r="402" s="111" customFormat="1"/>
    <row r="403" s="111" customFormat="1"/>
    <row r="404" s="111" customFormat="1"/>
    <row r="405" s="111" customFormat="1"/>
    <row r="406" s="111" customFormat="1"/>
    <row r="407" s="111" customFormat="1"/>
    <row r="408" s="111" customFormat="1"/>
    <row r="409" s="111" customFormat="1"/>
    <row r="410" s="111" customFormat="1"/>
    <row r="411" s="111" customFormat="1"/>
    <row r="412" s="111" customFormat="1"/>
    <row r="413" s="111" customFormat="1"/>
    <row r="414" s="111" customFormat="1"/>
    <row r="415" s="111" customFormat="1"/>
    <row r="416" s="111" customFormat="1"/>
    <row r="417" s="111" customFormat="1"/>
    <row r="418" s="111" customFormat="1"/>
    <row r="419" s="111" customFormat="1"/>
    <row r="420" s="111" customFormat="1"/>
    <row r="421" s="111" customFormat="1"/>
    <row r="422" s="111" customFormat="1"/>
    <row r="423" s="111" customFormat="1"/>
    <row r="424" s="111" customFormat="1"/>
    <row r="425" s="111" customFormat="1"/>
    <row r="426" s="111" customFormat="1"/>
    <row r="427" s="111" customFormat="1"/>
    <row r="428" s="111" customFormat="1"/>
    <row r="429" s="111" customFormat="1"/>
    <row r="430" s="111" customFormat="1"/>
    <row r="431" s="111" customFormat="1"/>
    <row r="432" s="111" customFormat="1"/>
    <row r="433" s="111" customFormat="1"/>
    <row r="434" s="111" customFormat="1"/>
    <row r="435" s="111" customFormat="1"/>
    <row r="436" s="111" customFormat="1"/>
    <row r="437" s="111" customFormat="1"/>
    <row r="438" s="111" customFormat="1"/>
    <row r="439" s="111" customFormat="1"/>
    <row r="440" s="111" customFormat="1"/>
    <row r="441" s="111" customFormat="1"/>
    <row r="442" s="111" customFormat="1"/>
    <row r="443" s="111" customFormat="1"/>
    <row r="444" s="111" customFormat="1"/>
    <row r="445" s="111" customFormat="1"/>
    <row r="446" s="111" customFormat="1"/>
    <row r="447" s="111" customFormat="1"/>
    <row r="448" s="111" customFormat="1"/>
    <row r="449" spans="2:802" s="111" customFormat="1"/>
    <row r="450" spans="2:802" s="111" customFormat="1"/>
    <row r="451" spans="2:802" s="111" customFormat="1"/>
    <row r="452" spans="2:802" s="111" customFormat="1"/>
    <row r="453" spans="2:802" s="111" customFormat="1"/>
    <row r="454" spans="2:802" s="111" customFormat="1"/>
    <row r="455" spans="2:802" s="110" customFormat="1"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  <c r="AA455" s="111"/>
      <c r="AB455" s="111"/>
      <c r="AC455" s="111"/>
      <c r="AD455" s="111"/>
      <c r="AE455" s="111"/>
      <c r="AF455" s="111"/>
      <c r="AG455" s="111"/>
      <c r="AH455" s="111"/>
      <c r="AI455" s="111"/>
      <c r="AJ455" s="111"/>
      <c r="AK455" s="111"/>
      <c r="AL455" s="111"/>
      <c r="AM455" s="111"/>
      <c r="AN455" s="111"/>
      <c r="AO455" s="111"/>
      <c r="AP455" s="111"/>
      <c r="AQ455" s="111"/>
      <c r="AR455" s="111"/>
      <c r="AS455" s="111"/>
      <c r="AT455" s="111"/>
      <c r="AU455" s="111"/>
      <c r="AV455" s="111"/>
      <c r="AW455" s="111"/>
      <c r="AX455" s="111"/>
      <c r="AY455" s="111"/>
      <c r="AZ455" s="111"/>
      <c r="BA455" s="111"/>
      <c r="BB455" s="111"/>
      <c r="BC455" s="111"/>
      <c r="BD455" s="111"/>
      <c r="BE455" s="111"/>
      <c r="BF455" s="111"/>
      <c r="BG455" s="111"/>
      <c r="BH455" s="111"/>
      <c r="BI455" s="111"/>
      <c r="BJ455" s="111"/>
      <c r="BK455" s="111"/>
      <c r="BL455" s="111"/>
      <c r="BM455" s="111"/>
      <c r="BN455" s="111"/>
      <c r="BO455" s="111"/>
      <c r="BP455" s="111"/>
      <c r="BQ455" s="111"/>
      <c r="BR455" s="111"/>
      <c r="BS455" s="111"/>
      <c r="BT455" s="111"/>
      <c r="BU455" s="111"/>
      <c r="BV455" s="111"/>
      <c r="BW455" s="111"/>
      <c r="BX455" s="111"/>
      <c r="BY455" s="111"/>
      <c r="BZ455" s="111"/>
      <c r="CA455" s="111"/>
      <c r="CB455" s="111"/>
      <c r="CC455" s="111"/>
      <c r="CD455" s="111"/>
      <c r="CE455" s="111"/>
      <c r="CF455" s="111"/>
      <c r="CG455" s="111"/>
      <c r="CH455" s="111"/>
      <c r="CI455" s="111"/>
      <c r="CJ455" s="111"/>
      <c r="CK455" s="111"/>
      <c r="CL455" s="111"/>
      <c r="CM455" s="111"/>
      <c r="CN455" s="111"/>
      <c r="CO455" s="111"/>
      <c r="CP455" s="111"/>
      <c r="CQ455" s="111"/>
      <c r="CR455" s="111"/>
      <c r="CS455" s="111"/>
      <c r="CT455" s="111"/>
      <c r="CU455" s="111"/>
      <c r="CV455" s="111"/>
      <c r="CW455" s="111"/>
      <c r="CX455" s="111"/>
      <c r="CY455" s="111"/>
      <c r="CZ455" s="111"/>
      <c r="DA455" s="111"/>
      <c r="DB455" s="111"/>
      <c r="DC455" s="111"/>
      <c r="DD455" s="111"/>
      <c r="DE455" s="111"/>
      <c r="DF455" s="111"/>
      <c r="DG455" s="111"/>
      <c r="DH455" s="111"/>
      <c r="DI455" s="111"/>
      <c r="DJ455" s="111"/>
      <c r="DK455" s="111"/>
      <c r="DL455" s="111"/>
      <c r="DM455" s="111"/>
      <c r="DN455" s="111"/>
      <c r="DO455" s="111"/>
      <c r="DP455" s="111"/>
      <c r="DQ455" s="111"/>
      <c r="DR455" s="111"/>
      <c r="DS455" s="111"/>
      <c r="DT455" s="111"/>
      <c r="DU455" s="111"/>
      <c r="DV455" s="111"/>
      <c r="DW455" s="111"/>
      <c r="DX455" s="111"/>
      <c r="DY455" s="111"/>
      <c r="DZ455" s="111"/>
      <c r="EA455" s="111"/>
      <c r="EB455" s="111"/>
      <c r="EC455" s="111"/>
      <c r="ED455" s="111"/>
      <c r="EE455" s="111"/>
      <c r="EF455" s="111"/>
      <c r="EG455" s="111"/>
      <c r="EH455" s="111"/>
      <c r="EI455" s="111"/>
      <c r="EJ455" s="111"/>
      <c r="EK455" s="111"/>
      <c r="EL455" s="111"/>
      <c r="EM455" s="111"/>
      <c r="EN455" s="111"/>
      <c r="EO455" s="111"/>
      <c r="EP455" s="111"/>
      <c r="EQ455" s="111"/>
      <c r="ER455" s="111"/>
      <c r="ES455" s="111"/>
      <c r="ET455" s="111"/>
      <c r="EU455" s="111"/>
      <c r="EV455" s="111"/>
      <c r="EW455" s="111"/>
      <c r="EX455" s="111"/>
      <c r="EY455" s="111"/>
      <c r="EZ455" s="111"/>
      <c r="FA455" s="111"/>
      <c r="FB455" s="111"/>
      <c r="FC455" s="111"/>
      <c r="FD455" s="111"/>
      <c r="FE455" s="111"/>
      <c r="FF455" s="111"/>
      <c r="FG455" s="111"/>
      <c r="FH455" s="111"/>
      <c r="FI455" s="111"/>
      <c r="FJ455" s="111"/>
      <c r="FK455" s="111"/>
      <c r="FL455" s="111"/>
      <c r="FM455" s="111"/>
      <c r="FN455" s="111"/>
      <c r="FO455" s="111"/>
      <c r="FP455" s="111"/>
      <c r="FQ455" s="111"/>
      <c r="FR455" s="111"/>
      <c r="FS455" s="111"/>
      <c r="FT455" s="111"/>
      <c r="FU455" s="111"/>
      <c r="FV455" s="111"/>
      <c r="FW455" s="111"/>
      <c r="FX455" s="111"/>
      <c r="FY455" s="111"/>
      <c r="FZ455" s="111"/>
      <c r="GA455" s="111"/>
      <c r="GB455" s="111"/>
      <c r="GC455" s="111"/>
      <c r="GD455" s="111"/>
      <c r="GE455" s="111"/>
      <c r="GF455" s="111"/>
      <c r="GG455" s="111"/>
      <c r="GH455" s="111"/>
      <c r="GI455" s="111"/>
      <c r="GJ455" s="111"/>
      <c r="GK455" s="111"/>
      <c r="GL455" s="111"/>
      <c r="GM455" s="111"/>
      <c r="GN455" s="111"/>
      <c r="GO455" s="111"/>
      <c r="GP455" s="111"/>
      <c r="GQ455" s="111"/>
      <c r="GR455" s="111"/>
      <c r="GS455" s="111"/>
      <c r="GT455" s="111"/>
      <c r="GU455" s="111"/>
      <c r="GV455" s="111"/>
      <c r="GW455" s="111"/>
      <c r="GX455" s="111"/>
      <c r="GY455" s="111"/>
      <c r="GZ455" s="111"/>
      <c r="HA455" s="111"/>
      <c r="HB455" s="111"/>
      <c r="HC455" s="111"/>
      <c r="HD455" s="111"/>
      <c r="HE455" s="111"/>
      <c r="HF455" s="111"/>
      <c r="HG455" s="111"/>
      <c r="HH455" s="111"/>
      <c r="HI455" s="111"/>
      <c r="HJ455" s="111"/>
      <c r="HK455" s="111"/>
      <c r="HL455" s="111"/>
      <c r="HM455" s="111"/>
      <c r="HN455" s="111"/>
      <c r="HO455" s="111"/>
      <c r="HP455" s="111"/>
      <c r="HQ455" s="111"/>
      <c r="HR455" s="111"/>
      <c r="HS455" s="111"/>
      <c r="HT455" s="111"/>
      <c r="HU455" s="111"/>
      <c r="HV455" s="111"/>
      <c r="HW455" s="111"/>
      <c r="HX455" s="111"/>
      <c r="HY455" s="111"/>
      <c r="HZ455" s="111"/>
      <c r="IA455" s="111"/>
      <c r="IB455" s="111"/>
      <c r="IC455" s="111"/>
      <c r="ID455" s="111"/>
      <c r="IE455" s="111"/>
      <c r="IF455" s="111"/>
      <c r="IG455" s="111"/>
      <c r="IH455" s="111"/>
      <c r="II455" s="111"/>
      <c r="IJ455" s="111"/>
      <c r="IK455" s="111"/>
      <c r="IL455" s="111"/>
      <c r="IM455" s="111"/>
      <c r="IN455" s="111"/>
      <c r="IO455" s="111"/>
      <c r="IP455" s="111"/>
      <c r="IQ455" s="111"/>
      <c r="IR455" s="111"/>
      <c r="IS455" s="111"/>
      <c r="IT455" s="111"/>
      <c r="IU455" s="111"/>
      <c r="IV455" s="111"/>
      <c r="IW455" s="111"/>
      <c r="IX455" s="111"/>
      <c r="IY455" s="111"/>
      <c r="IZ455" s="111"/>
      <c r="JA455" s="111"/>
      <c r="JB455" s="111"/>
      <c r="JC455" s="111"/>
      <c r="JD455" s="111"/>
      <c r="JE455" s="111"/>
      <c r="JF455" s="111"/>
      <c r="JG455" s="111"/>
      <c r="JH455" s="111"/>
      <c r="JI455" s="111"/>
      <c r="JJ455" s="111"/>
      <c r="JK455" s="111"/>
      <c r="JL455" s="111"/>
      <c r="JM455" s="111"/>
      <c r="JN455" s="111"/>
      <c r="JO455" s="111"/>
      <c r="JP455" s="111"/>
      <c r="JQ455" s="111"/>
      <c r="JR455" s="111"/>
      <c r="JS455" s="111"/>
      <c r="JT455" s="111"/>
      <c r="JU455" s="111"/>
      <c r="JV455" s="111"/>
      <c r="JW455" s="111"/>
      <c r="JX455" s="111"/>
      <c r="JY455" s="111"/>
      <c r="JZ455" s="111"/>
      <c r="KA455" s="111"/>
      <c r="KB455" s="111"/>
      <c r="KC455" s="111"/>
      <c r="KD455" s="111"/>
      <c r="KE455" s="111"/>
      <c r="KF455" s="111"/>
      <c r="KG455" s="111"/>
      <c r="KH455" s="111"/>
      <c r="KI455" s="111"/>
      <c r="KJ455" s="111"/>
      <c r="KK455" s="111"/>
      <c r="KL455" s="111"/>
      <c r="KM455" s="111"/>
      <c r="KN455" s="111"/>
      <c r="KO455" s="111"/>
      <c r="KP455" s="111"/>
      <c r="KQ455" s="111"/>
      <c r="KR455" s="111"/>
      <c r="KS455" s="111"/>
      <c r="KT455" s="111"/>
      <c r="KU455" s="111"/>
      <c r="KV455" s="111"/>
      <c r="KW455" s="111"/>
      <c r="KX455" s="111"/>
      <c r="KY455" s="111"/>
      <c r="KZ455" s="111"/>
      <c r="LA455" s="111"/>
      <c r="LB455" s="111"/>
      <c r="LC455" s="111"/>
      <c r="LD455" s="111"/>
      <c r="LE455" s="111"/>
      <c r="LF455" s="111"/>
      <c r="LG455" s="111"/>
      <c r="LH455" s="111"/>
      <c r="LI455" s="111"/>
      <c r="LJ455" s="111"/>
      <c r="LK455" s="111"/>
      <c r="LL455" s="111"/>
      <c r="LM455" s="111"/>
      <c r="LN455" s="111"/>
      <c r="LO455" s="111"/>
      <c r="LP455" s="111"/>
      <c r="LQ455" s="111"/>
      <c r="LR455" s="111"/>
      <c r="LS455" s="111"/>
      <c r="LT455" s="111"/>
      <c r="LU455" s="111"/>
      <c r="LV455" s="111"/>
      <c r="LW455" s="111"/>
      <c r="LX455" s="111"/>
      <c r="LY455" s="111"/>
      <c r="LZ455" s="111"/>
      <c r="MA455" s="111"/>
      <c r="MB455" s="111"/>
      <c r="MC455" s="111"/>
      <c r="MD455" s="111"/>
      <c r="ME455" s="111"/>
      <c r="MF455" s="111"/>
      <c r="MG455" s="111"/>
      <c r="MH455" s="111"/>
      <c r="MI455" s="111"/>
      <c r="MJ455" s="111"/>
      <c r="MK455" s="111"/>
      <c r="ML455" s="111"/>
      <c r="MM455" s="111"/>
      <c r="MN455" s="111"/>
      <c r="MO455" s="111"/>
      <c r="MP455" s="111"/>
      <c r="MQ455" s="111"/>
      <c r="MR455" s="111"/>
      <c r="MS455" s="111"/>
      <c r="MT455" s="111"/>
      <c r="MU455" s="111"/>
      <c r="MV455" s="111"/>
      <c r="MW455" s="111"/>
      <c r="MX455" s="111"/>
      <c r="MY455" s="111"/>
      <c r="MZ455" s="111"/>
      <c r="NA455" s="111"/>
      <c r="NB455" s="111"/>
      <c r="NC455" s="111"/>
      <c r="ND455" s="111"/>
      <c r="NE455" s="111"/>
      <c r="NF455" s="111"/>
      <c r="NG455" s="111"/>
      <c r="NH455" s="111"/>
      <c r="NI455" s="111"/>
      <c r="NJ455" s="111"/>
      <c r="NK455" s="111"/>
      <c r="NL455" s="111"/>
      <c r="NM455" s="111"/>
      <c r="NN455" s="111"/>
      <c r="NO455" s="111"/>
      <c r="NP455" s="111"/>
      <c r="NQ455" s="111"/>
      <c r="NR455" s="111"/>
      <c r="NS455" s="111"/>
      <c r="NT455" s="111"/>
      <c r="NU455" s="111"/>
      <c r="NV455" s="111"/>
      <c r="NW455" s="111"/>
      <c r="NX455" s="111"/>
      <c r="NY455" s="111"/>
      <c r="NZ455" s="111"/>
      <c r="OA455" s="111"/>
      <c r="OB455" s="111"/>
      <c r="OC455" s="111"/>
      <c r="OD455" s="111"/>
      <c r="OE455" s="111"/>
      <c r="OF455" s="111"/>
      <c r="OG455" s="111"/>
      <c r="OH455" s="111"/>
      <c r="OI455" s="111"/>
      <c r="OJ455" s="111"/>
      <c r="OK455" s="111"/>
      <c r="OL455" s="111"/>
      <c r="OM455" s="111"/>
      <c r="ON455" s="111"/>
      <c r="OO455" s="111"/>
      <c r="OP455" s="111"/>
      <c r="OQ455" s="111"/>
      <c r="OR455" s="111"/>
      <c r="OS455" s="111"/>
      <c r="OT455" s="111"/>
      <c r="OU455" s="111"/>
      <c r="OV455" s="111"/>
      <c r="OW455" s="111"/>
      <c r="OX455" s="111"/>
      <c r="OY455" s="111"/>
      <c r="OZ455" s="111"/>
      <c r="PA455" s="111"/>
      <c r="PB455" s="111"/>
      <c r="PC455" s="111"/>
      <c r="PD455" s="111"/>
      <c r="PE455" s="111"/>
      <c r="PF455" s="111"/>
      <c r="PG455" s="111"/>
      <c r="PH455" s="111"/>
      <c r="PI455" s="111"/>
      <c r="PJ455" s="111"/>
      <c r="PK455" s="111"/>
      <c r="PL455" s="111"/>
      <c r="PM455" s="111"/>
      <c r="PN455" s="111"/>
      <c r="PO455" s="111"/>
      <c r="PP455" s="111"/>
      <c r="PQ455" s="111"/>
      <c r="PR455" s="111"/>
      <c r="PS455" s="111"/>
      <c r="PT455" s="111"/>
      <c r="PU455" s="111"/>
      <c r="PV455" s="111"/>
      <c r="PW455" s="111"/>
      <c r="PX455" s="111"/>
      <c r="PY455" s="111"/>
      <c r="PZ455" s="111"/>
      <c r="QA455" s="111"/>
      <c r="QB455" s="111"/>
      <c r="QC455" s="111"/>
      <c r="QD455" s="111"/>
      <c r="QE455" s="111"/>
      <c r="QF455" s="111"/>
      <c r="QG455" s="111"/>
      <c r="QH455" s="111"/>
      <c r="QI455" s="111"/>
      <c r="QJ455" s="111"/>
      <c r="QK455" s="111"/>
      <c r="QL455" s="111"/>
      <c r="QM455" s="111"/>
      <c r="QN455" s="111"/>
      <c r="QO455" s="111"/>
      <c r="QP455" s="111"/>
      <c r="QQ455" s="111"/>
      <c r="QR455" s="111"/>
      <c r="QS455" s="111"/>
      <c r="QT455" s="111"/>
      <c r="QU455" s="111"/>
      <c r="QV455" s="111"/>
      <c r="QW455" s="111"/>
      <c r="QX455" s="111"/>
      <c r="QY455" s="111"/>
      <c r="QZ455" s="111"/>
      <c r="RA455" s="111"/>
      <c r="RB455" s="111"/>
      <c r="RC455" s="111"/>
      <c r="RD455" s="111"/>
      <c r="RE455" s="111"/>
      <c r="RF455" s="111"/>
      <c r="RG455" s="111"/>
      <c r="RH455" s="111"/>
      <c r="RI455" s="111"/>
      <c r="RJ455" s="111"/>
      <c r="RK455" s="111"/>
      <c r="RL455" s="111"/>
      <c r="RM455" s="111"/>
      <c r="RN455" s="111"/>
      <c r="RO455" s="111"/>
      <c r="RP455" s="111"/>
      <c r="RQ455" s="111"/>
      <c r="RR455" s="111"/>
      <c r="RS455" s="111"/>
      <c r="RT455" s="111"/>
      <c r="RU455" s="111"/>
      <c r="RV455" s="111"/>
      <c r="RW455" s="111"/>
      <c r="RX455" s="111"/>
      <c r="RY455" s="111"/>
      <c r="RZ455" s="111"/>
      <c r="SA455" s="111"/>
      <c r="SB455" s="111"/>
      <c r="SC455" s="111"/>
      <c r="SD455" s="111"/>
      <c r="SE455" s="111"/>
      <c r="SF455" s="111"/>
      <c r="SG455" s="111"/>
      <c r="SH455" s="111"/>
      <c r="SI455" s="111"/>
      <c r="SJ455" s="111"/>
      <c r="SK455" s="111"/>
      <c r="SL455" s="111"/>
      <c r="SM455" s="111"/>
      <c r="SN455" s="111"/>
      <c r="SO455" s="111"/>
      <c r="SP455" s="111"/>
      <c r="SQ455" s="111"/>
      <c r="SR455" s="111"/>
      <c r="SS455" s="111"/>
      <c r="ST455" s="111"/>
      <c r="SU455" s="111"/>
      <c r="SV455" s="111"/>
      <c r="SW455" s="111"/>
      <c r="SX455" s="111"/>
      <c r="SY455" s="111"/>
      <c r="SZ455" s="111"/>
      <c r="TA455" s="111"/>
      <c r="TB455" s="111"/>
      <c r="TC455" s="111"/>
      <c r="TD455" s="111"/>
      <c r="TE455" s="111"/>
      <c r="TF455" s="111"/>
      <c r="TG455" s="111"/>
      <c r="TH455" s="111"/>
      <c r="TI455" s="111"/>
      <c r="TJ455" s="111"/>
      <c r="TK455" s="111"/>
      <c r="TL455" s="111"/>
      <c r="TM455" s="111"/>
      <c r="TN455" s="111"/>
      <c r="TO455" s="111"/>
      <c r="TP455" s="111"/>
      <c r="TQ455" s="111"/>
      <c r="TR455" s="111"/>
      <c r="TS455" s="111"/>
      <c r="TT455" s="111"/>
      <c r="TU455" s="111"/>
      <c r="TV455" s="111"/>
      <c r="TW455" s="111"/>
      <c r="TX455" s="111"/>
      <c r="TY455" s="111"/>
      <c r="TZ455" s="111"/>
      <c r="UA455" s="111"/>
      <c r="UB455" s="111"/>
      <c r="UC455" s="111"/>
      <c r="UD455" s="111"/>
      <c r="UE455" s="111"/>
      <c r="UF455" s="111"/>
      <c r="UG455" s="111"/>
      <c r="UH455" s="111"/>
      <c r="UI455" s="111"/>
      <c r="UJ455" s="111"/>
      <c r="UK455" s="111"/>
      <c r="UL455" s="111"/>
      <c r="UM455" s="111"/>
      <c r="UN455" s="111"/>
      <c r="UO455" s="111"/>
      <c r="UP455" s="111"/>
      <c r="UQ455" s="111"/>
      <c r="UR455" s="111"/>
      <c r="US455" s="111"/>
      <c r="UT455" s="111"/>
      <c r="UU455" s="111"/>
      <c r="UV455" s="111"/>
      <c r="UW455" s="111"/>
      <c r="UX455" s="111"/>
      <c r="UY455" s="111"/>
      <c r="UZ455" s="111"/>
      <c r="VA455" s="111"/>
      <c r="VB455" s="111"/>
      <c r="VC455" s="111"/>
      <c r="VD455" s="111"/>
      <c r="VE455" s="111"/>
      <c r="VF455" s="111"/>
      <c r="VG455" s="111"/>
      <c r="VH455" s="111"/>
      <c r="VI455" s="111"/>
      <c r="VJ455" s="111"/>
      <c r="VK455" s="111"/>
      <c r="VL455" s="111"/>
      <c r="VM455" s="111"/>
      <c r="VN455" s="111"/>
      <c r="VO455" s="111"/>
      <c r="VP455" s="111"/>
      <c r="VQ455" s="111"/>
      <c r="VR455" s="111"/>
      <c r="VS455" s="111"/>
      <c r="VT455" s="111"/>
      <c r="VU455" s="111"/>
      <c r="VV455" s="111"/>
      <c r="VW455" s="111"/>
      <c r="VX455" s="111"/>
      <c r="VY455" s="111"/>
      <c r="VZ455" s="111"/>
      <c r="WA455" s="111"/>
      <c r="WB455" s="111"/>
      <c r="WC455" s="111"/>
      <c r="WD455" s="111"/>
      <c r="WE455" s="111"/>
      <c r="WF455" s="111"/>
      <c r="WG455" s="111"/>
      <c r="WH455" s="111"/>
      <c r="WI455" s="111"/>
      <c r="WJ455" s="111"/>
      <c r="WK455" s="111"/>
      <c r="WL455" s="111"/>
      <c r="WM455" s="111"/>
      <c r="WN455" s="111"/>
      <c r="WO455" s="111"/>
      <c r="WP455" s="111"/>
      <c r="WQ455" s="111"/>
      <c r="WR455" s="111"/>
      <c r="WS455" s="111"/>
      <c r="WT455" s="111"/>
      <c r="WU455" s="111"/>
      <c r="WV455" s="111"/>
      <c r="WW455" s="111"/>
      <c r="WX455" s="111"/>
      <c r="WY455" s="111"/>
      <c r="WZ455" s="111"/>
      <c r="XA455" s="111"/>
      <c r="XB455" s="111"/>
      <c r="XC455" s="111"/>
      <c r="XD455" s="111"/>
      <c r="XE455" s="111"/>
      <c r="XF455" s="111"/>
      <c r="XG455" s="111"/>
      <c r="XH455" s="111"/>
      <c r="XI455" s="111"/>
      <c r="XJ455" s="111"/>
      <c r="XK455" s="111"/>
      <c r="XL455" s="111"/>
      <c r="XM455" s="111"/>
      <c r="XN455" s="111"/>
      <c r="XO455" s="111"/>
      <c r="XP455" s="111"/>
      <c r="XQ455" s="111"/>
      <c r="XR455" s="111"/>
      <c r="XS455" s="111"/>
      <c r="XT455" s="111"/>
      <c r="XU455" s="111"/>
      <c r="XV455" s="111"/>
      <c r="XW455" s="111"/>
      <c r="XX455" s="111"/>
      <c r="XY455" s="111"/>
      <c r="XZ455" s="111"/>
      <c r="YA455" s="111"/>
      <c r="YB455" s="111"/>
      <c r="YC455" s="111"/>
      <c r="YD455" s="111"/>
      <c r="YE455" s="111"/>
      <c r="YF455" s="111"/>
      <c r="YG455" s="111"/>
      <c r="YH455" s="111"/>
      <c r="YI455" s="111"/>
      <c r="YJ455" s="111"/>
      <c r="YK455" s="111"/>
      <c r="YL455" s="111"/>
      <c r="YM455" s="111"/>
      <c r="YN455" s="111"/>
      <c r="YO455" s="111"/>
      <c r="YP455" s="111"/>
      <c r="YQ455" s="111"/>
      <c r="YR455" s="111"/>
      <c r="YS455" s="111"/>
      <c r="YT455" s="111"/>
      <c r="YU455" s="111"/>
      <c r="YV455" s="111"/>
      <c r="YW455" s="111"/>
      <c r="YX455" s="111"/>
      <c r="YY455" s="111"/>
      <c r="YZ455" s="111"/>
      <c r="ZA455" s="111"/>
      <c r="ZB455" s="111"/>
      <c r="ZC455" s="111"/>
      <c r="ZD455" s="111"/>
      <c r="ZE455" s="111"/>
      <c r="ZF455" s="111"/>
      <c r="ZG455" s="111"/>
      <c r="ZH455" s="111"/>
      <c r="ZI455" s="111"/>
      <c r="ZJ455" s="111"/>
      <c r="ZK455" s="111"/>
      <c r="ZL455" s="111"/>
      <c r="ZM455" s="111"/>
      <c r="ZN455" s="111"/>
      <c r="ZO455" s="111"/>
      <c r="ZP455" s="111"/>
      <c r="ZQ455" s="111"/>
      <c r="ZR455" s="111"/>
      <c r="ZS455" s="111"/>
      <c r="ZT455" s="111"/>
      <c r="ZU455" s="111"/>
      <c r="ZV455" s="111"/>
      <c r="ZW455" s="111"/>
      <c r="ZX455" s="111"/>
      <c r="ZY455" s="111"/>
      <c r="ZZ455" s="111"/>
      <c r="AAA455" s="111"/>
      <c r="AAB455" s="111"/>
      <c r="AAC455" s="111"/>
      <c r="AAD455" s="111"/>
      <c r="AAE455" s="111"/>
      <c r="AAF455" s="111"/>
      <c r="AAG455" s="111"/>
      <c r="AAH455" s="111"/>
      <c r="AAI455" s="111"/>
      <c r="AAJ455" s="111"/>
      <c r="AAK455" s="111"/>
      <c r="AAL455" s="111"/>
      <c r="AAM455" s="111"/>
      <c r="AAN455" s="111"/>
      <c r="AAO455" s="111"/>
      <c r="AAP455" s="111"/>
      <c r="AAQ455" s="111"/>
      <c r="AAR455" s="111"/>
      <c r="AAS455" s="111"/>
      <c r="AAT455" s="111"/>
      <c r="AAU455" s="111"/>
      <c r="AAV455" s="111"/>
      <c r="AAW455" s="111"/>
      <c r="AAX455" s="111"/>
      <c r="AAY455" s="111"/>
      <c r="AAZ455" s="111"/>
      <c r="ABA455" s="111"/>
      <c r="ABB455" s="111"/>
      <c r="ABC455" s="111"/>
      <c r="ABD455" s="111"/>
      <c r="ABE455" s="111"/>
      <c r="ABF455" s="111"/>
      <c r="ABG455" s="111"/>
      <c r="ABH455" s="111"/>
      <c r="ABI455" s="111"/>
      <c r="ABJ455" s="111"/>
      <c r="ABK455" s="111"/>
      <c r="ABL455" s="111"/>
      <c r="ABM455" s="111"/>
      <c r="ABN455" s="111"/>
      <c r="ABO455" s="111"/>
      <c r="ABP455" s="111"/>
      <c r="ABQ455" s="111"/>
      <c r="ABR455" s="111"/>
      <c r="ABS455" s="111"/>
      <c r="ABT455" s="111"/>
      <c r="ABU455" s="111"/>
      <c r="ABV455" s="111"/>
      <c r="ABW455" s="111"/>
      <c r="ABX455" s="111"/>
      <c r="ABY455" s="111"/>
      <c r="ABZ455" s="111"/>
      <c r="ACA455" s="111"/>
      <c r="ACB455" s="111"/>
      <c r="ACC455" s="111"/>
      <c r="ACD455" s="111"/>
      <c r="ACE455" s="111"/>
      <c r="ACF455" s="111"/>
      <c r="ACG455" s="111"/>
      <c r="ACH455" s="111"/>
      <c r="ACI455" s="111"/>
      <c r="ACJ455" s="111"/>
      <c r="ACK455" s="111"/>
      <c r="ACL455" s="111"/>
      <c r="ACM455" s="111"/>
      <c r="ACN455" s="111"/>
      <c r="ACO455" s="111"/>
      <c r="ACP455" s="111"/>
      <c r="ACQ455" s="111"/>
      <c r="ACR455" s="111"/>
      <c r="ACS455" s="111"/>
      <c r="ACT455" s="111"/>
      <c r="ACU455" s="111"/>
      <c r="ACV455" s="111"/>
      <c r="ACW455" s="111"/>
      <c r="ACX455" s="111"/>
      <c r="ACY455" s="111"/>
      <c r="ACZ455" s="111"/>
      <c r="ADA455" s="111"/>
      <c r="ADB455" s="111"/>
      <c r="ADC455" s="111"/>
      <c r="ADD455" s="111"/>
      <c r="ADE455" s="111"/>
      <c r="ADF455" s="111"/>
      <c r="ADG455" s="111"/>
      <c r="ADH455" s="111"/>
      <c r="ADI455" s="111"/>
      <c r="ADJ455" s="111"/>
      <c r="ADK455" s="111"/>
      <c r="ADL455" s="111"/>
      <c r="ADM455" s="111"/>
      <c r="ADN455" s="111"/>
      <c r="ADO455" s="111"/>
      <c r="ADP455" s="111"/>
      <c r="ADQ455" s="111"/>
      <c r="ADR455" s="111"/>
      <c r="ADS455" s="111"/>
      <c r="ADT455" s="111"/>
      <c r="ADU455" s="111"/>
      <c r="ADV455" s="111"/>
    </row>
    <row r="456" spans="2:802" s="110" customFormat="1"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  <c r="AA456" s="111"/>
      <c r="AB456" s="111"/>
      <c r="AC456" s="111"/>
      <c r="AD456" s="111"/>
      <c r="AE456" s="111"/>
      <c r="AF456" s="111"/>
      <c r="AG456" s="111"/>
      <c r="AH456" s="111"/>
      <c r="AI456" s="111"/>
      <c r="AJ456" s="111"/>
      <c r="AK456" s="111"/>
      <c r="AL456" s="111"/>
      <c r="AM456" s="111"/>
      <c r="AN456" s="111"/>
      <c r="AO456" s="111"/>
      <c r="AP456" s="111"/>
      <c r="AQ456" s="111"/>
      <c r="AR456" s="111"/>
      <c r="AS456" s="111"/>
      <c r="AT456" s="111"/>
      <c r="AU456" s="111"/>
      <c r="AV456" s="111"/>
      <c r="AW456" s="111"/>
      <c r="AX456" s="111"/>
      <c r="AY456" s="111"/>
      <c r="AZ456" s="111"/>
      <c r="BA456" s="111"/>
      <c r="BB456" s="111"/>
      <c r="BC456" s="111"/>
      <c r="BD456" s="111"/>
      <c r="BE456" s="111"/>
      <c r="BF456" s="111"/>
      <c r="BG456" s="111"/>
      <c r="BH456" s="111"/>
      <c r="BI456" s="111"/>
      <c r="BJ456" s="111"/>
      <c r="BK456" s="111"/>
      <c r="BL456" s="111"/>
      <c r="BM456" s="111"/>
      <c r="BN456" s="111"/>
      <c r="BO456" s="111"/>
      <c r="BP456" s="111"/>
      <c r="BQ456" s="111"/>
      <c r="BR456" s="111"/>
      <c r="BS456" s="111"/>
      <c r="BT456" s="111"/>
      <c r="BU456" s="111"/>
      <c r="BV456" s="111"/>
      <c r="BW456" s="111"/>
      <c r="BX456" s="111"/>
      <c r="BY456" s="111"/>
      <c r="BZ456" s="111"/>
      <c r="CA456" s="111"/>
      <c r="CB456" s="111"/>
      <c r="CC456" s="111"/>
      <c r="CD456" s="111"/>
      <c r="CE456" s="111"/>
      <c r="CF456" s="111"/>
      <c r="CG456" s="111"/>
      <c r="CH456" s="111"/>
      <c r="CI456" s="111"/>
      <c r="CJ456" s="111"/>
      <c r="CK456" s="111"/>
      <c r="CL456" s="111"/>
      <c r="CM456" s="111"/>
      <c r="CN456" s="111"/>
      <c r="CO456" s="111"/>
      <c r="CP456" s="111"/>
      <c r="CQ456" s="111"/>
      <c r="CR456" s="111"/>
      <c r="CS456" s="111"/>
      <c r="CT456" s="111"/>
      <c r="CU456" s="111"/>
      <c r="CV456" s="111"/>
      <c r="CW456" s="111"/>
      <c r="CX456" s="111"/>
      <c r="CY456" s="111"/>
      <c r="CZ456" s="111"/>
      <c r="DA456" s="111"/>
      <c r="DB456" s="111"/>
      <c r="DC456" s="111"/>
      <c r="DD456" s="111"/>
      <c r="DE456" s="111"/>
      <c r="DF456" s="111"/>
      <c r="DG456" s="111"/>
      <c r="DH456" s="111"/>
      <c r="DI456" s="111"/>
      <c r="DJ456" s="111"/>
      <c r="DK456" s="111"/>
      <c r="DL456" s="111"/>
      <c r="DM456" s="111"/>
      <c r="DN456" s="111"/>
      <c r="DO456" s="111"/>
      <c r="DP456" s="111"/>
      <c r="DQ456" s="111"/>
      <c r="DR456" s="111"/>
      <c r="DS456" s="111"/>
      <c r="DT456" s="111"/>
      <c r="DU456" s="111"/>
      <c r="DV456" s="111"/>
      <c r="DW456" s="111"/>
      <c r="DX456" s="111"/>
      <c r="DY456" s="111"/>
      <c r="DZ456" s="111"/>
      <c r="EA456" s="111"/>
      <c r="EB456" s="111"/>
      <c r="EC456" s="111"/>
      <c r="ED456" s="111"/>
      <c r="EE456" s="111"/>
      <c r="EF456" s="111"/>
      <c r="EG456" s="111"/>
      <c r="EH456" s="111"/>
      <c r="EI456" s="111"/>
      <c r="EJ456" s="111"/>
      <c r="EK456" s="111"/>
      <c r="EL456" s="111"/>
      <c r="EM456" s="111"/>
      <c r="EN456" s="111"/>
      <c r="EO456" s="111"/>
      <c r="EP456" s="111"/>
      <c r="EQ456" s="111"/>
      <c r="ER456" s="111"/>
      <c r="ES456" s="111"/>
      <c r="ET456" s="111"/>
      <c r="EU456" s="111"/>
      <c r="EV456" s="111"/>
      <c r="EW456" s="111"/>
      <c r="EX456" s="111"/>
      <c r="EY456" s="111"/>
      <c r="EZ456" s="111"/>
      <c r="FA456" s="111"/>
      <c r="FB456" s="111"/>
      <c r="FC456" s="111"/>
      <c r="FD456" s="111"/>
      <c r="FE456" s="111"/>
      <c r="FF456" s="111"/>
      <c r="FG456" s="111"/>
      <c r="FH456" s="111"/>
      <c r="FI456" s="111"/>
      <c r="FJ456" s="111"/>
      <c r="FK456" s="111"/>
      <c r="FL456" s="111"/>
      <c r="FM456" s="111"/>
      <c r="FN456" s="111"/>
      <c r="FO456" s="111"/>
      <c r="FP456" s="111"/>
      <c r="FQ456" s="111"/>
      <c r="FR456" s="111"/>
      <c r="FS456" s="111"/>
      <c r="FT456" s="111"/>
      <c r="FU456" s="111"/>
      <c r="FV456" s="111"/>
      <c r="FW456" s="111"/>
      <c r="FX456" s="111"/>
      <c r="FY456" s="111"/>
      <c r="FZ456" s="111"/>
      <c r="GA456" s="111"/>
      <c r="GB456" s="111"/>
      <c r="GC456" s="111"/>
      <c r="GD456" s="111"/>
      <c r="GE456" s="111"/>
      <c r="GF456" s="111"/>
      <c r="GG456" s="111"/>
      <c r="GH456" s="111"/>
      <c r="GI456" s="111"/>
      <c r="GJ456" s="111"/>
      <c r="GK456" s="111"/>
      <c r="GL456" s="111"/>
      <c r="GM456" s="111"/>
      <c r="GN456" s="111"/>
      <c r="GO456" s="111"/>
      <c r="GP456" s="111"/>
      <c r="GQ456" s="111"/>
      <c r="GR456" s="111"/>
      <c r="GS456" s="111"/>
      <c r="GT456" s="111"/>
      <c r="GU456" s="111"/>
      <c r="GV456" s="111"/>
      <c r="GW456" s="111"/>
      <c r="GX456" s="111"/>
      <c r="GY456" s="111"/>
      <c r="GZ456" s="111"/>
      <c r="HA456" s="111"/>
      <c r="HB456" s="111"/>
      <c r="HC456" s="111"/>
      <c r="HD456" s="111"/>
      <c r="HE456" s="111"/>
      <c r="HF456" s="111"/>
      <c r="HG456" s="111"/>
      <c r="HH456" s="111"/>
      <c r="HI456" s="111"/>
      <c r="HJ456" s="111"/>
      <c r="HK456" s="111"/>
      <c r="HL456" s="111"/>
      <c r="HM456" s="111"/>
      <c r="HN456" s="111"/>
      <c r="HO456" s="111"/>
      <c r="HP456" s="111"/>
      <c r="HQ456" s="111"/>
      <c r="HR456" s="111"/>
      <c r="HS456" s="111"/>
      <c r="HT456" s="111"/>
      <c r="HU456" s="111"/>
      <c r="HV456" s="111"/>
      <c r="HW456" s="111"/>
      <c r="HX456" s="111"/>
      <c r="HY456" s="111"/>
      <c r="HZ456" s="111"/>
      <c r="IA456" s="111"/>
      <c r="IB456" s="111"/>
      <c r="IC456" s="111"/>
      <c r="ID456" s="111"/>
      <c r="IE456" s="111"/>
      <c r="IF456" s="111"/>
      <c r="IG456" s="111"/>
      <c r="IH456" s="111"/>
      <c r="II456" s="111"/>
      <c r="IJ456" s="111"/>
      <c r="IK456" s="111"/>
      <c r="IL456" s="111"/>
      <c r="IM456" s="111"/>
      <c r="IN456" s="111"/>
      <c r="IO456" s="111"/>
      <c r="IP456" s="111"/>
      <c r="IQ456" s="111"/>
      <c r="IR456" s="111"/>
      <c r="IS456" s="111"/>
      <c r="IT456" s="111"/>
      <c r="IU456" s="111"/>
      <c r="IV456" s="111"/>
      <c r="IW456" s="111"/>
      <c r="IX456" s="111"/>
      <c r="IY456" s="111"/>
      <c r="IZ456" s="111"/>
      <c r="JA456" s="111"/>
      <c r="JB456" s="111"/>
      <c r="JC456" s="111"/>
      <c r="JD456" s="111"/>
      <c r="JE456" s="111"/>
      <c r="JF456" s="111"/>
      <c r="JG456" s="111"/>
      <c r="JH456" s="111"/>
      <c r="JI456" s="111"/>
      <c r="JJ456" s="111"/>
      <c r="JK456" s="111"/>
      <c r="JL456" s="111"/>
      <c r="JM456" s="111"/>
      <c r="JN456" s="111"/>
      <c r="JO456" s="111"/>
      <c r="JP456" s="111"/>
      <c r="JQ456" s="111"/>
      <c r="JR456" s="111"/>
      <c r="JS456" s="111"/>
      <c r="JT456" s="111"/>
      <c r="JU456" s="111"/>
      <c r="JV456" s="111"/>
      <c r="JW456" s="111"/>
      <c r="JX456" s="111"/>
      <c r="JY456" s="111"/>
      <c r="JZ456" s="111"/>
      <c r="KA456" s="111"/>
      <c r="KB456" s="111"/>
      <c r="KC456" s="111"/>
      <c r="KD456" s="111"/>
      <c r="KE456" s="111"/>
      <c r="KF456" s="111"/>
      <c r="KG456" s="111"/>
      <c r="KH456" s="111"/>
      <c r="KI456" s="111"/>
      <c r="KJ456" s="111"/>
      <c r="KK456" s="111"/>
      <c r="KL456" s="111"/>
      <c r="KM456" s="111"/>
      <c r="KN456" s="111"/>
      <c r="KO456" s="111"/>
      <c r="KP456" s="111"/>
      <c r="KQ456" s="111"/>
      <c r="KR456" s="111"/>
      <c r="KS456" s="111"/>
      <c r="KT456" s="111"/>
      <c r="KU456" s="111"/>
      <c r="KV456" s="111"/>
      <c r="KW456" s="111"/>
      <c r="KX456" s="111"/>
      <c r="KY456" s="111"/>
      <c r="KZ456" s="111"/>
      <c r="LA456" s="111"/>
      <c r="LB456" s="111"/>
      <c r="LC456" s="111"/>
      <c r="LD456" s="111"/>
      <c r="LE456" s="111"/>
      <c r="LF456" s="111"/>
      <c r="LG456" s="111"/>
      <c r="LH456" s="111"/>
      <c r="LI456" s="111"/>
      <c r="LJ456" s="111"/>
      <c r="LK456" s="111"/>
      <c r="LL456" s="111"/>
      <c r="LM456" s="111"/>
      <c r="LN456" s="111"/>
      <c r="LO456" s="111"/>
      <c r="LP456" s="111"/>
      <c r="LQ456" s="111"/>
      <c r="LR456" s="111"/>
      <c r="LS456" s="111"/>
      <c r="LT456" s="111"/>
      <c r="LU456" s="111"/>
      <c r="LV456" s="111"/>
      <c r="LW456" s="111"/>
      <c r="LX456" s="111"/>
      <c r="LY456" s="111"/>
      <c r="LZ456" s="111"/>
      <c r="MA456" s="111"/>
      <c r="MB456" s="111"/>
      <c r="MC456" s="111"/>
      <c r="MD456" s="111"/>
      <c r="ME456" s="111"/>
      <c r="MF456" s="111"/>
      <c r="MG456" s="111"/>
      <c r="MH456" s="111"/>
      <c r="MI456" s="111"/>
      <c r="MJ456" s="111"/>
      <c r="MK456" s="111"/>
      <c r="ML456" s="111"/>
      <c r="MM456" s="111"/>
      <c r="MN456" s="111"/>
      <c r="MO456" s="111"/>
      <c r="MP456" s="111"/>
      <c r="MQ456" s="111"/>
      <c r="MR456" s="111"/>
      <c r="MS456" s="111"/>
      <c r="MT456" s="111"/>
      <c r="MU456" s="111"/>
      <c r="MV456" s="111"/>
      <c r="MW456" s="111"/>
      <c r="MX456" s="111"/>
      <c r="MY456" s="111"/>
      <c r="MZ456" s="111"/>
      <c r="NA456" s="111"/>
      <c r="NB456" s="111"/>
      <c r="NC456" s="111"/>
      <c r="ND456" s="111"/>
      <c r="NE456" s="111"/>
      <c r="NF456" s="111"/>
      <c r="NG456" s="111"/>
      <c r="NH456" s="111"/>
      <c r="NI456" s="111"/>
      <c r="NJ456" s="111"/>
      <c r="NK456" s="111"/>
      <c r="NL456" s="111"/>
      <c r="NM456" s="111"/>
      <c r="NN456" s="111"/>
      <c r="NO456" s="111"/>
      <c r="NP456" s="111"/>
      <c r="NQ456" s="111"/>
      <c r="NR456" s="111"/>
      <c r="NS456" s="111"/>
      <c r="NT456" s="111"/>
      <c r="NU456" s="111"/>
      <c r="NV456" s="111"/>
      <c r="NW456" s="111"/>
      <c r="NX456" s="111"/>
      <c r="NY456" s="111"/>
      <c r="NZ456" s="111"/>
      <c r="OA456" s="111"/>
      <c r="OB456" s="111"/>
      <c r="OC456" s="111"/>
      <c r="OD456" s="111"/>
      <c r="OE456" s="111"/>
      <c r="OF456" s="111"/>
      <c r="OG456" s="111"/>
      <c r="OH456" s="111"/>
      <c r="OI456" s="111"/>
      <c r="OJ456" s="111"/>
      <c r="OK456" s="111"/>
      <c r="OL456" s="111"/>
      <c r="OM456" s="111"/>
      <c r="ON456" s="111"/>
      <c r="OO456" s="111"/>
      <c r="OP456" s="111"/>
      <c r="OQ456" s="111"/>
      <c r="OR456" s="111"/>
      <c r="OS456" s="111"/>
      <c r="OT456" s="111"/>
      <c r="OU456" s="111"/>
      <c r="OV456" s="111"/>
      <c r="OW456" s="111"/>
      <c r="OX456" s="111"/>
      <c r="OY456" s="111"/>
      <c r="OZ456" s="111"/>
      <c r="PA456" s="111"/>
      <c r="PB456" s="111"/>
      <c r="PC456" s="111"/>
      <c r="PD456" s="111"/>
      <c r="PE456" s="111"/>
      <c r="PF456" s="111"/>
      <c r="PG456" s="111"/>
      <c r="PH456" s="111"/>
      <c r="PI456" s="111"/>
      <c r="PJ456" s="111"/>
      <c r="PK456" s="111"/>
      <c r="PL456" s="111"/>
      <c r="PM456" s="111"/>
      <c r="PN456" s="111"/>
      <c r="PO456" s="111"/>
      <c r="PP456" s="111"/>
      <c r="PQ456" s="111"/>
      <c r="PR456" s="111"/>
      <c r="PS456" s="111"/>
      <c r="PT456" s="111"/>
      <c r="PU456" s="111"/>
      <c r="PV456" s="111"/>
      <c r="PW456" s="111"/>
      <c r="PX456" s="111"/>
      <c r="PY456" s="111"/>
      <c r="PZ456" s="111"/>
      <c r="QA456" s="111"/>
      <c r="QB456" s="111"/>
      <c r="QC456" s="111"/>
      <c r="QD456" s="111"/>
      <c r="QE456" s="111"/>
      <c r="QF456" s="111"/>
      <c r="QG456" s="111"/>
      <c r="QH456" s="111"/>
      <c r="QI456" s="111"/>
      <c r="QJ456" s="111"/>
      <c r="QK456" s="111"/>
      <c r="QL456" s="111"/>
      <c r="QM456" s="111"/>
      <c r="QN456" s="111"/>
      <c r="QO456" s="111"/>
      <c r="QP456" s="111"/>
      <c r="QQ456" s="111"/>
      <c r="QR456" s="111"/>
      <c r="QS456" s="111"/>
      <c r="QT456" s="111"/>
      <c r="QU456" s="111"/>
      <c r="QV456" s="111"/>
      <c r="QW456" s="111"/>
      <c r="QX456" s="111"/>
      <c r="QY456" s="111"/>
      <c r="QZ456" s="111"/>
      <c r="RA456" s="111"/>
      <c r="RB456" s="111"/>
      <c r="RC456" s="111"/>
      <c r="RD456" s="111"/>
      <c r="RE456" s="111"/>
      <c r="RF456" s="111"/>
      <c r="RG456" s="111"/>
      <c r="RH456" s="111"/>
      <c r="RI456" s="111"/>
      <c r="RJ456" s="111"/>
      <c r="RK456" s="111"/>
      <c r="RL456" s="111"/>
      <c r="RM456" s="111"/>
      <c r="RN456" s="111"/>
      <c r="RO456" s="111"/>
      <c r="RP456" s="111"/>
      <c r="RQ456" s="111"/>
      <c r="RR456" s="111"/>
      <c r="RS456" s="111"/>
      <c r="RT456" s="111"/>
      <c r="RU456" s="111"/>
      <c r="RV456" s="111"/>
      <c r="RW456" s="111"/>
      <c r="RX456" s="111"/>
      <c r="RY456" s="111"/>
      <c r="RZ456" s="111"/>
      <c r="SA456" s="111"/>
      <c r="SB456" s="111"/>
      <c r="SC456" s="111"/>
      <c r="SD456" s="111"/>
      <c r="SE456" s="111"/>
      <c r="SF456" s="111"/>
      <c r="SG456" s="111"/>
      <c r="SH456" s="111"/>
      <c r="SI456" s="111"/>
      <c r="SJ456" s="111"/>
      <c r="SK456" s="111"/>
      <c r="SL456" s="111"/>
      <c r="SM456" s="111"/>
      <c r="SN456" s="111"/>
      <c r="SO456" s="111"/>
      <c r="SP456" s="111"/>
      <c r="SQ456" s="111"/>
      <c r="SR456" s="111"/>
      <c r="SS456" s="111"/>
      <c r="ST456" s="111"/>
      <c r="SU456" s="111"/>
      <c r="SV456" s="111"/>
      <c r="SW456" s="111"/>
      <c r="SX456" s="111"/>
      <c r="SY456" s="111"/>
      <c r="SZ456" s="111"/>
      <c r="TA456" s="111"/>
      <c r="TB456" s="111"/>
      <c r="TC456" s="111"/>
      <c r="TD456" s="111"/>
      <c r="TE456" s="111"/>
      <c r="TF456" s="111"/>
      <c r="TG456" s="111"/>
      <c r="TH456" s="111"/>
      <c r="TI456" s="111"/>
      <c r="TJ456" s="111"/>
      <c r="TK456" s="111"/>
      <c r="TL456" s="111"/>
      <c r="TM456" s="111"/>
      <c r="TN456" s="111"/>
      <c r="TO456" s="111"/>
      <c r="TP456" s="111"/>
      <c r="TQ456" s="111"/>
      <c r="TR456" s="111"/>
      <c r="TS456" s="111"/>
      <c r="TT456" s="111"/>
      <c r="TU456" s="111"/>
      <c r="TV456" s="111"/>
      <c r="TW456" s="111"/>
      <c r="TX456" s="111"/>
      <c r="TY456" s="111"/>
      <c r="TZ456" s="111"/>
      <c r="UA456" s="111"/>
      <c r="UB456" s="111"/>
      <c r="UC456" s="111"/>
      <c r="UD456" s="111"/>
      <c r="UE456" s="111"/>
      <c r="UF456" s="111"/>
      <c r="UG456" s="111"/>
      <c r="UH456" s="111"/>
      <c r="UI456" s="111"/>
      <c r="UJ456" s="111"/>
      <c r="UK456" s="111"/>
      <c r="UL456" s="111"/>
      <c r="UM456" s="111"/>
      <c r="UN456" s="111"/>
      <c r="UO456" s="111"/>
      <c r="UP456" s="111"/>
      <c r="UQ456" s="111"/>
      <c r="UR456" s="111"/>
      <c r="US456" s="111"/>
      <c r="UT456" s="111"/>
      <c r="UU456" s="111"/>
      <c r="UV456" s="111"/>
      <c r="UW456" s="111"/>
      <c r="UX456" s="111"/>
      <c r="UY456" s="111"/>
      <c r="UZ456" s="111"/>
      <c r="VA456" s="111"/>
      <c r="VB456" s="111"/>
      <c r="VC456" s="111"/>
      <c r="VD456" s="111"/>
      <c r="VE456" s="111"/>
      <c r="VF456" s="111"/>
      <c r="VG456" s="111"/>
      <c r="VH456" s="111"/>
      <c r="VI456" s="111"/>
      <c r="VJ456" s="111"/>
      <c r="VK456" s="111"/>
      <c r="VL456" s="111"/>
      <c r="VM456" s="111"/>
      <c r="VN456" s="111"/>
      <c r="VO456" s="111"/>
      <c r="VP456" s="111"/>
      <c r="VQ456" s="111"/>
      <c r="VR456" s="111"/>
      <c r="VS456" s="111"/>
      <c r="VT456" s="111"/>
      <c r="VU456" s="111"/>
      <c r="VV456" s="111"/>
      <c r="VW456" s="111"/>
      <c r="VX456" s="111"/>
      <c r="VY456" s="111"/>
      <c r="VZ456" s="111"/>
      <c r="WA456" s="111"/>
      <c r="WB456" s="111"/>
      <c r="WC456" s="111"/>
      <c r="WD456" s="111"/>
      <c r="WE456" s="111"/>
      <c r="WF456" s="111"/>
      <c r="WG456" s="111"/>
      <c r="WH456" s="111"/>
      <c r="WI456" s="111"/>
      <c r="WJ456" s="111"/>
      <c r="WK456" s="111"/>
      <c r="WL456" s="111"/>
      <c r="WM456" s="111"/>
      <c r="WN456" s="111"/>
      <c r="WO456" s="111"/>
      <c r="WP456" s="111"/>
      <c r="WQ456" s="111"/>
      <c r="WR456" s="111"/>
      <c r="WS456" s="111"/>
      <c r="WT456" s="111"/>
      <c r="WU456" s="111"/>
      <c r="WV456" s="111"/>
      <c r="WW456" s="111"/>
      <c r="WX456" s="111"/>
      <c r="WY456" s="111"/>
      <c r="WZ456" s="111"/>
      <c r="XA456" s="111"/>
      <c r="XB456" s="111"/>
      <c r="XC456" s="111"/>
      <c r="XD456" s="111"/>
      <c r="XE456" s="111"/>
      <c r="XF456" s="111"/>
      <c r="XG456" s="111"/>
      <c r="XH456" s="111"/>
      <c r="XI456" s="111"/>
      <c r="XJ456" s="111"/>
      <c r="XK456" s="111"/>
      <c r="XL456" s="111"/>
      <c r="XM456" s="111"/>
      <c r="XN456" s="111"/>
      <c r="XO456" s="111"/>
      <c r="XP456" s="111"/>
      <c r="XQ456" s="111"/>
      <c r="XR456" s="111"/>
      <c r="XS456" s="111"/>
      <c r="XT456" s="111"/>
      <c r="XU456" s="111"/>
      <c r="XV456" s="111"/>
      <c r="XW456" s="111"/>
      <c r="XX456" s="111"/>
      <c r="XY456" s="111"/>
      <c r="XZ456" s="111"/>
      <c r="YA456" s="111"/>
      <c r="YB456" s="111"/>
      <c r="YC456" s="111"/>
      <c r="YD456" s="111"/>
      <c r="YE456" s="111"/>
      <c r="YF456" s="111"/>
      <c r="YG456" s="111"/>
      <c r="YH456" s="111"/>
      <c r="YI456" s="111"/>
      <c r="YJ456" s="111"/>
      <c r="YK456" s="111"/>
      <c r="YL456" s="111"/>
      <c r="YM456" s="111"/>
      <c r="YN456" s="111"/>
      <c r="YO456" s="111"/>
      <c r="YP456" s="111"/>
      <c r="YQ456" s="111"/>
      <c r="YR456" s="111"/>
      <c r="YS456" s="111"/>
      <c r="YT456" s="111"/>
      <c r="YU456" s="111"/>
      <c r="YV456" s="111"/>
      <c r="YW456" s="111"/>
      <c r="YX456" s="111"/>
      <c r="YY456" s="111"/>
      <c r="YZ456" s="111"/>
      <c r="ZA456" s="111"/>
      <c r="ZB456" s="111"/>
      <c r="ZC456" s="111"/>
      <c r="ZD456" s="111"/>
      <c r="ZE456" s="111"/>
      <c r="ZF456" s="111"/>
      <c r="ZG456" s="111"/>
      <c r="ZH456" s="111"/>
      <c r="ZI456" s="111"/>
      <c r="ZJ456" s="111"/>
      <c r="ZK456" s="111"/>
      <c r="ZL456" s="111"/>
      <c r="ZM456" s="111"/>
      <c r="ZN456" s="111"/>
      <c r="ZO456" s="111"/>
      <c r="ZP456" s="111"/>
      <c r="ZQ456" s="111"/>
      <c r="ZR456" s="111"/>
      <c r="ZS456" s="111"/>
      <c r="ZT456" s="111"/>
      <c r="ZU456" s="111"/>
      <c r="ZV456" s="111"/>
      <c r="ZW456" s="111"/>
      <c r="ZX456" s="111"/>
      <c r="ZY456" s="111"/>
      <c r="ZZ456" s="111"/>
      <c r="AAA456" s="111"/>
      <c r="AAB456" s="111"/>
      <c r="AAC456" s="111"/>
      <c r="AAD456" s="111"/>
      <c r="AAE456" s="111"/>
      <c r="AAF456" s="111"/>
      <c r="AAG456" s="111"/>
      <c r="AAH456" s="111"/>
      <c r="AAI456" s="111"/>
      <c r="AAJ456" s="111"/>
      <c r="AAK456" s="111"/>
      <c r="AAL456" s="111"/>
      <c r="AAM456" s="111"/>
      <c r="AAN456" s="111"/>
      <c r="AAO456" s="111"/>
      <c r="AAP456" s="111"/>
      <c r="AAQ456" s="111"/>
      <c r="AAR456" s="111"/>
      <c r="AAS456" s="111"/>
      <c r="AAT456" s="111"/>
      <c r="AAU456" s="111"/>
      <c r="AAV456" s="111"/>
      <c r="AAW456" s="111"/>
      <c r="AAX456" s="111"/>
      <c r="AAY456" s="111"/>
      <c r="AAZ456" s="111"/>
      <c r="ABA456" s="111"/>
      <c r="ABB456" s="111"/>
      <c r="ABC456" s="111"/>
      <c r="ABD456" s="111"/>
      <c r="ABE456" s="111"/>
      <c r="ABF456" s="111"/>
      <c r="ABG456" s="111"/>
      <c r="ABH456" s="111"/>
      <c r="ABI456" s="111"/>
      <c r="ABJ456" s="111"/>
      <c r="ABK456" s="111"/>
      <c r="ABL456" s="111"/>
      <c r="ABM456" s="111"/>
      <c r="ABN456" s="111"/>
      <c r="ABO456" s="111"/>
      <c r="ABP456" s="111"/>
      <c r="ABQ456" s="111"/>
      <c r="ABR456" s="111"/>
      <c r="ABS456" s="111"/>
      <c r="ABT456" s="111"/>
      <c r="ABU456" s="111"/>
      <c r="ABV456" s="111"/>
      <c r="ABW456" s="111"/>
      <c r="ABX456" s="111"/>
      <c r="ABY456" s="111"/>
      <c r="ABZ456" s="111"/>
      <c r="ACA456" s="111"/>
      <c r="ACB456" s="111"/>
      <c r="ACC456" s="111"/>
      <c r="ACD456" s="111"/>
      <c r="ACE456" s="111"/>
      <c r="ACF456" s="111"/>
      <c r="ACG456" s="111"/>
      <c r="ACH456" s="111"/>
      <c r="ACI456" s="111"/>
      <c r="ACJ456" s="111"/>
      <c r="ACK456" s="111"/>
      <c r="ACL456" s="111"/>
      <c r="ACM456" s="111"/>
      <c r="ACN456" s="111"/>
      <c r="ACO456" s="111"/>
      <c r="ACP456" s="111"/>
      <c r="ACQ456" s="111"/>
      <c r="ACR456" s="111"/>
      <c r="ACS456" s="111"/>
      <c r="ACT456" s="111"/>
      <c r="ACU456" s="111"/>
      <c r="ACV456" s="111"/>
      <c r="ACW456" s="111"/>
      <c r="ACX456" s="111"/>
      <c r="ACY456" s="111"/>
      <c r="ACZ456" s="111"/>
      <c r="ADA456" s="111"/>
      <c r="ADB456" s="111"/>
      <c r="ADC456" s="111"/>
      <c r="ADD456" s="111"/>
      <c r="ADE456" s="111"/>
      <c r="ADF456" s="111"/>
      <c r="ADG456" s="111"/>
      <c r="ADH456" s="111"/>
      <c r="ADI456" s="111"/>
      <c r="ADJ456" s="111"/>
      <c r="ADK456" s="111"/>
      <c r="ADL456" s="111"/>
      <c r="ADM456" s="111"/>
      <c r="ADN456" s="111"/>
      <c r="ADO456" s="111"/>
      <c r="ADP456" s="111"/>
      <c r="ADQ456" s="111"/>
      <c r="ADR456" s="111"/>
      <c r="ADS456" s="111"/>
      <c r="ADT456" s="111"/>
      <c r="ADU456" s="111"/>
      <c r="ADV456" s="111"/>
    </row>
    <row r="457" spans="2:802" s="110" customFormat="1"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  <c r="AA457" s="111"/>
      <c r="AB457" s="111"/>
      <c r="AC457" s="111"/>
      <c r="AD457" s="111"/>
      <c r="AE457" s="111"/>
      <c r="AF457" s="111"/>
      <c r="AG457" s="111"/>
      <c r="AH457" s="111"/>
      <c r="AI457" s="111"/>
      <c r="AJ457" s="111"/>
      <c r="AK457" s="111"/>
      <c r="AL457" s="111"/>
      <c r="AM457" s="111"/>
      <c r="AN457" s="111"/>
      <c r="AO457" s="111"/>
      <c r="AP457" s="111"/>
      <c r="AQ457" s="111"/>
      <c r="AR457" s="111"/>
      <c r="AS457" s="111"/>
      <c r="AT457" s="111"/>
      <c r="AU457" s="111"/>
      <c r="AV457" s="111"/>
      <c r="AW457" s="111"/>
      <c r="AX457" s="111"/>
      <c r="AY457" s="111"/>
      <c r="AZ457" s="111"/>
      <c r="BA457" s="111"/>
      <c r="BB457" s="111"/>
      <c r="BC457" s="111"/>
      <c r="BD457" s="111"/>
      <c r="BE457" s="111"/>
      <c r="BF457" s="111"/>
      <c r="BG457" s="111"/>
      <c r="BH457" s="111"/>
      <c r="BI457" s="111"/>
      <c r="BJ457" s="111"/>
      <c r="BK457" s="111"/>
      <c r="BL457" s="111"/>
      <c r="BM457" s="111"/>
      <c r="BN457" s="111"/>
      <c r="BO457" s="111"/>
      <c r="BP457" s="111"/>
      <c r="BQ457" s="111"/>
      <c r="BR457" s="111"/>
      <c r="BS457" s="111"/>
      <c r="BT457" s="111"/>
      <c r="BU457" s="111"/>
      <c r="BV457" s="111"/>
      <c r="BW457" s="111"/>
      <c r="BX457" s="111"/>
      <c r="BY457" s="111"/>
      <c r="BZ457" s="111"/>
      <c r="CA457" s="111"/>
      <c r="CB457" s="111"/>
      <c r="CC457" s="111"/>
      <c r="CD457" s="111"/>
      <c r="CE457" s="111"/>
      <c r="CF457" s="111"/>
      <c r="CG457" s="111"/>
      <c r="CH457" s="111"/>
      <c r="CI457" s="111"/>
      <c r="CJ457" s="111"/>
      <c r="CK457" s="111"/>
      <c r="CL457" s="111"/>
      <c r="CM457" s="111"/>
      <c r="CN457" s="111"/>
      <c r="CO457" s="111"/>
      <c r="CP457" s="111"/>
      <c r="CQ457" s="111"/>
      <c r="CR457" s="111"/>
      <c r="CS457" s="111"/>
      <c r="CT457" s="111"/>
      <c r="CU457" s="111"/>
      <c r="CV457" s="111"/>
      <c r="CW457" s="111"/>
      <c r="CX457" s="111"/>
      <c r="CY457" s="111"/>
      <c r="CZ457" s="111"/>
      <c r="DA457" s="111"/>
      <c r="DB457" s="111"/>
      <c r="DC457" s="111"/>
      <c r="DD457" s="111"/>
      <c r="DE457" s="111"/>
      <c r="DF457" s="111"/>
      <c r="DG457" s="111"/>
      <c r="DH457" s="111"/>
      <c r="DI457" s="111"/>
      <c r="DJ457" s="111"/>
      <c r="DK457" s="111"/>
      <c r="DL457" s="111"/>
      <c r="DM457" s="111"/>
      <c r="DN457" s="111"/>
      <c r="DO457" s="111"/>
      <c r="DP457" s="111"/>
      <c r="DQ457" s="111"/>
      <c r="DR457" s="111"/>
      <c r="DS457" s="111"/>
      <c r="DT457" s="111"/>
      <c r="DU457" s="111"/>
      <c r="DV457" s="111"/>
      <c r="DW457" s="111"/>
      <c r="DX457" s="111"/>
      <c r="DY457" s="111"/>
      <c r="DZ457" s="111"/>
      <c r="EA457" s="111"/>
      <c r="EB457" s="111"/>
      <c r="EC457" s="111"/>
      <c r="ED457" s="111"/>
      <c r="EE457" s="111"/>
      <c r="EF457" s="111"/>
      <c r="EG457" s="111"/>
      <c r="EH457" s="111"/>
      <c r="EI457" s="111"/>
      <c r="EJ457" s="111"/>
      <c r="EK457" s="111"/>
      <c r="EL457" s="111"/>
      <c r="EM457" s="111"/>
      <c r="EN457" s="111"/>
      <c r="EO457" s="111"/>
      <c r="EP457" s="111"/>
      <c r="EQ457" s="111"/>
      <c r="ER457" s="111"/>
      <c r="ES457" s="111"/>
      <c r="ET457" s="111"/>
      <c r="EU457" s="111"/>
      <c r="EV457" s="111"/>
      <c r="EW457" s="111"/>
      <c r="EX457" s="111"/>
      <c r="EY457" s="111"/>
      <c r="EZ457" s="111"/>
      <c r="FA457" s="111"/>
      <c r="FB457" s="111"/>
      <c r="FC457" s="111"/>
      <c r="FD457" s="111"/>
      <c r="FE457" s="111"/>
      <c r="FF457" s="111"/>
      <c r="FG457" s="111"/>
      <c r="FH457" s="111"/>
      <c r="FI457" s="111"/>
      <c r="FJ457" s="111"/>
      <c r="FK457" s="111"/>
      <c r="FL457" s="111"/>
      <c r="FM457" s="111"/>
      <c r="FN457" s="111"/>
      <c r="FO457" s="111"/>
      <c r="FP457" s="111"/>
      <c r="FQ457" s="111"/>
      <c r="FR457" s="111"/>
      <c r="FS457" s="111"/>
      <c r="FT457" s="111"/>
      <c r="FU457" s="111"/>
      <c r="FV457" s="111"/>
      <c r="FW457" s="111"/>
      <c r="FX457" s="111"/>
      <c r="FY457" s="111"/>
      <c r="FZ457" s="111"/>
      <c r="GA457" s="111"/>
      <c r="GB457" s="111"/>
      <c r="GC457" s="111"/>
      <c r="GD457" s="111"/>
      <c r="GE457" s="111"/>
      <c r="GF457" s="111"/>
      <c r="GG457" s="111"/>
      <c r="GH457" s="111"/>
      <c r="GI457" s="111"/>
      <c r="GJ457" s="111"/>
      <c r="GK457" s="111"/>
      <c r="GL457" s="111"/>
      <c r="GM457" s="111"/>
      <c r="GN457" s="111"/>
      <c r="GO457" s="111"/>
      <c r="GP457" s="111"/>
      <c r="GQ457" s="111"/>
      <c r="GR457" s="111"/>
      <c r="GS457" s="111"/>
      <c r="GT457" s="111"/>
      <c r="GU457" s="111"/>
      <c r="GV457" s="111"/>
      <c r="GW457" s="111"/>
      <c r="GX457" s="111"/>
      <c r="GY457" s="111"/>
      <c r="GZ457" s="111"/>
      <c r="HA457" s="111"/>
      <c r="HB457" s="111"/>
      <c r="HC457" s="111"/>
      <c r="HD457" s="111"/>
      <c r="HE457" s="111"/>
      <c r="HF457" s="111"/>
      <c r="HG457" s="111"/>
      <c r="HH457" s="111"/>
      <c r="HI457" s="111"/>
      <c r="HJ457" s="111"/>
      <c r="HK457" s="111"/>
      <c r="HL457" s="111"/>
      <c r="HM457" s="111"/>
      <c r="HN457" s="111"/>
      <c r="HO457" s="111"/>
      <c r="HP457" s="111"/>
      <c r="HQ457" s="111"/>
      <c r="HR457" s="111"/>
      <c r="HS457" s="111"/>
      <c r="HT457" s="111"/>
      <c r="HU457" s="111"/>
      <c r="HV457" s="111"/>
      <c r="HW457" s="111"/>
      <c r="HX457" s="111"/>
      <c r="HY457" s="111"/>
      <c r="HZ457" s="111"/>
      <c r="IA457" s="111"/>
      <c r="IB457" s="111"/>
      <c r="IC457" s="111"/>
      <c r="ID457" s="111"/>
      <c r="IE457" s="111"/>
      <c r="IF457" s="111"/>
      <c r="IG457" s="111"/>
      <c r="IH457" s="111"/>
      <c r="II457" s="111"/>
      <c r="IJ457" s="111"/>
      <c r="IK457" s="111"/>
      <c r="IL457" s="111"/>
      <c r="IM457" s="111"/>
      <c r="IN457" s="111"/>
      <c r="IO457" s="111"/>
      <c r="IP457" s="111"/>
      <c r="IQ457" s="111"/>
      <c r="IR457" s="111"/>
      <c r="IS457" s="111"/>
      <c r="IT457" s="111"/>
      <c r="IU457" s="111"/>
      <c r="IV457" s="111"/>
      <c r="IW457" s="111"/>
      <c r="IX457" s="111"/>
      <c r="IY457" s="111"/>
      <c r="IZ457" s="111"/>
      <c r="JA457" s="111"/>
      <c r="JB457" s="111"/>
      <c r="JC457" s="111"/>
      <c r="JD457" s="111"/>
      <c r="JE457" s="111"/>
      <c r="JF457" s="111"/>
      <c r="JG457" s="111"/>
      <c r="JH457" s="111"/>
      <c r="JI457" s="111"/>
      <c r="JJ457" s="111"/>
      <c r="JK457" s="111"/>
      <c r="JL457" s="111"/>
      <c r="JM457" s="111"/>
      <c r="JN457" s="111"/>
      <c r="JO457" s="111"/>
      <c r="JP457" s="111"/>
      <c r="JQ457" s="111"/>
      <c r="JR457" s="111"/>
      <c r="JS457" s="111"/>
      <c r="JT457" s="111"/>
      <c r="JU457" s="111"/>
      <c r="JV457" s="111"/>
      <c r="JW457" s="111"/>
      <c r="JX457" s="111"/>
      <c r="JY457" s="111"/>
      <c r="JZ457" s="111"/>
      <c r="KA457" s="111"/>
      <c r="KB457" s="111"/>
      <c r="KC457" s="111"/>
      <c r="KD457" s="111"/>
      <c r="KE457" s="111"/>
      <c r="KF457" s="111"/>
      <c r="KG457" s="111"/>
      <c r="KH457" s="111"/>
      <c r="KI457" s="111"/>
      <c r="KJ457" s="111"/>
      <c r="KK457" s="111"/>
      <c r="KL457" s="111"/>
      <c r="KM457" s="111"/>
      <c r="KN457" s="111"/>
      <c r="KO457" s="111"/>
      <c r="KP457" s="111"/>
      <c r="KQ457" s="111"/>
      <c r="KR457" s="111"/>
      <c r="KS457" s="111"/>
      <c r="KT457" s="111"/>
      <c r="KU457" s="111"/>
      <c r="KV457" s="111"/>
      <c r="KW457" s="111"/>
      <c r="KX457" s="111"/>
      <c r="KY457" s="111"/>
      <c r="KZ457" s="111"/>
      <c r="LA457" s="111"/>
      <c r="LB457" s="111"/>
      <c r="LC457" s="111"/>
      <c r="LD457" s="111"/>
      <c r="LE457" s="111"/>
      <c r="LF457" s="111"/>
      <c r="LG457" s="111"/>
      <c r="LH457" s="111"/>
      <c r="LI457" s="111"/>
      <c r="LJ457" s="111"/>
      <c r="LK457" s="111"/>
      <c r="LL457" s="111"/>
      <c r="LM457" s="111"/>
      <c r="LN457" s="111"/>
      <c r="LO457" s="111"/>
      <c r="LP457" s="111"/>
      <c r="LQ457" s="111"/>
      <c r="LR457" s="111"/>
      <c r="LS457" s="111"/>
      <c r="LT457" s="111"/>
      <c r="LU457" s="111"/>
      <c r="LV457" s="111"/>
      <c r="LW457" s="111"/>
      <c r="LX457" s="111"/>
      <c r="LY457" s="111"/>
      <c r="LZ457" s="111"/>
      <c r="MA457" s="111"/>
      <c r="MB457" s="111"/>
      <c r="MC457" s="111"/>
      <c r="MD457" s="111"/>
      <c r="ME457" s="111"/>
      <c r="MF457" s="111"/>
      <c r="MG457" s="111"/>
      <c r="MH457" s="111"/>
      <c r="MI457" s="111"/>
      <c r="MJ457" s="111"/>
      <c r="MK457" s="111"/>
      <c r="ML457" s="111"/>
      <c r="MM457" s="111"/>
      <c r="MN457" s="111"/>
      <c r="MO457" s="111"/>
      <c r="MP457" s="111"/>
      <c r="MQ457" s="111"/>
      <c r="MR457" s="111"/>
      <c r="MS457" s="111"/>
      <c r="MT457" s="111"/>
      <c r="MU457" s="111"/>
      <c r="MV457" s="111"/>
      <c r="MW457" s="111"/>
      <c r="MX457" s="111"/>
      <c r="MY457" s="111"/>
      <c r="MZ457" s="111"/>
      <c r="NA457" s="111"/>
      <c r="NB457" s="111"/>
      <c r="NC457" s="111"/>
      <c r="ND457" s="111"/>
      <c r="NE457" s="111"/>
      <c r="NF457" s="111"/>
      <c r="NG457" s="111"/>
      <c r="NH457" s="111"/>
      <c r="NI457" s="111"/>
      <c r="NJ457" s="111"/>
      <c r="NK457" s="111"/>
      <c r="NL457" s="111"/>
      <c r="NM457" s="111"/>
      <c r="NN457" s="111"/>
      <c r="NO457" s="111"/>
      <c r="NP457" s="111"/>
      <c r="NQ457" s="111"/>
      <c r="NR457" s="111"/>
      <c r="NS457" s="111"/>
      <c r="NT457" s="111"/>
      <c r="NU457" s="111"/>
      <c r="NV457" s="111"/>
      <c r="NW457" s="111"/>
      <c r="NX457" s="111"/>
      <c r="NY457" s="111"/>
      <c r="NZ457" s="111"/>
      <c r="OA457" s="111"/>
      <c r="OB457" s="111"/>
      <c r="OC457" s="111"/>
      <c r="OD457" s="111"/>
      <c r="OE457" s="111"/>
      <c r="OF457" s="111"/>
      <c r="OG457" s="111"/>
      <c r="OH457" s="111"/>
      <c r="OI457" s="111"/>
      <c r="OJ457" s="111"/>
      <c r="OK457" s="111"/>
      <c r="OL457" s="111"/>
      <c r="OM457" s="111"/>
      <c r="ON457" s="111"/>
      <c r="OO457" s="111"/>
      <c r="OP457" s="111"/>
      <c r="OQ457" s="111"/>
      <c r="OR457" s="111"/>
      <c r="OS457" s="111"/>
      <c r="OT457" s="111"/>
      <c r="OU457" s="111"/>
      <c r="OV457" s="111"/>
      <c r="OW457" s="111"/>
      <c r="OX457" s="111"/>
      <c r="OY457" s="111"/>
      <c r="OZ457" s="111"/>
      <c r="PA457" s="111"/>
      <c r="PB457" s="111"/>
      <c r="PC457" s="111"/>
      <c r="PD457" s="111"/>
      <c r="PE457" s="111"/>
      <c r="PF457" s="111"/>
      <c r="PG457" s="111"/>
      <c r="PH457" s="111"/>
      <c r="PI457" s="111"/>
      <c r="PJ457" s="111"/>
      <c r="PK457" s="111"/>
      <c r="PL457" s="111"/>
      <c r="PM457" s="111"/>
      <c r="PN457" s="111"/>
      <c r="PO457" s="111"/>
      <c r="PP457" s="111"/>
      <c r="PQ457" s="111"/>
      <c r="PR457" s="111"/>
      <c r="PS457" s="111"/>
      <c r="PT457" s="111"/>
      <c r="PU457" s="111"/>
      <c r="PV457" s="111"/>
      <c r="PW457" s="111"/>
      <c r="PX457" s="111"/>
      <c r="PY457" s="111"/>
      <c r="PZ457" s="111"/>
      <c r="QA457" s="111"/>
      <c r="QB457" s="111"/>
      <c r="QC457" s="111"/>
      <c r="QD457" s="111"/>
      <c r="QE457" s="111"/>
      <c r="QF457" s="111"/>
      <c r="QG457" s="111"/>
      <c r="QH457" s="111"/>
      <c r="QI457" s="111"/>
      <c r="QJ457" s="111"/>
      <c r="QK457" s="111"/>
      <c r="QL457" s="111"/>
      <c r="QM457" s="111"/>
      <c r="QN457" s="111"/>
      <c r="QO457" s="111"/>
      <c r="QP457" s="111"/>
      <c r="QQ457" s="111"/>
      <c r="QR457" s="111"/>
      <c r="QS457" s="111"/>
      <c r="QT457" s="111"/>
      <c r="QU457" s="111"/>
      <c r="QV457" s="111"/>
      <c r="QW457" s="111"/>
      <c r="QX457" s="111"/>
      <c r="QY457" s="111"/>
      <c r="QZ457" s="111"/>
      <c r="RA457" s="111"/>
      <c r="RB457" s="111"/>
      <c r="RC457" s="111"/>
      <c r="RD457" s="111"/>
      <c r="RE457" s="111"/>
      <c r="RF457" s="111"/>
      <c r="RG457" s="111"/>
      <c r="RH457" s="111"/>
      <c r="RI457" s="111"/>
      <c r="RJ457" s="111"/>
      <c r="RK457" s="111"/>
      <c r="RL457" s="111"/>
      <c r="RM457" s="111"/>
      <c r="RN457" s="111"/>
      <c r="RO457" s="111"/>
      <c r="RP457" s="111"/>
      <c r="RQ457" s="111"/>
      <c r="RR457" s="111"/>
      <c r="RS457" s="111"/>
      <c r="RT457" s="111"/>
      <c r="RU457" s="111"/>
      <c r="RV457" s="111"/>
      <c r="RW457" s="111"/>
      <c r="RX457" s="111"/>
      <c r="RY457" s="111"/>
      <c r="RZ457" s="111"/>
      <c r="SA457" s="111"/>
      <c r="SB457" s="111"/>
      <c r="SC457" s="111"/>
      <c r="SD457" s="111"/>
      <c r="SE457" s="111"/>
      <c r="SF457" s="111"/>
      <c r="SG457" s="111"/>
      <c r="SH457" s="111"/>
      <c r="SI457" s="111"/>
      <c r="SJ457" s="111"/>
      <c r="SK457" s="111"/>
      <c r="SL457" s="111"/>
      <c r="SM457" s="111"/>
      <c r="SN457" s="111"/>
      <c r="SO457" s="111"/>
      <c r="SP457" s="111"/>
      <c r="SQ457" s="111"/>
      <c r="SR457" s="111"/>
      <c r="SS457" s="111"/>
      <c r="ST457" s="111"/>
      <c r="SU457" s="111"/>
      <c r="SV457" s="111"/>
      <c r="SW457" s="111"/>
      <c r="SX457" s="111"/>
      <c r="SY457" s="111"/>
      <c r="SZ457" s="111"/>
      <c r="TA457" s="111"/>
      <c r="TB457" s="111"/>
      <c r="TC457" s="111"/>
      <c r="TD457" s="111"/>
      <c r="TE457" s="111"/>
      <c r="TF457" s="111"/>
      <c r="TG457" s="111"/>
      <c r="TH457" s="111"/>
      <c r="TI457" s="111"/>
      <c r="TJ457" s="111"/>
      <c r="TK457" s="111"/>
      <c r="TL457" s="111"/>
      <c r="TM457" s="111"/>
      <c r="TN457" s="111"/>
      <c r="TO457" s="111"/>
      <c r="TP457" s="111"/>
      <c r="TQ457" s="111"/>
      <c r="TR457" s="111"/>
      <c r="TS457" s="111"/>
      <c r="TT457" s="111"/>
      <c r="TU457" s="111"/>
      <c r="TV457" s="111"/>
      <c r="TW457" s="111"/>
      <c r="TX457" s="111"/>
      <c r="TY457" s="111"/>
      <c r="TZ457" s="111"/>
      <c r="UA457" s="111"/>
      <c r="UB457" s="111"/>
      <c r="UC457" s="111"/>
      <c r="UD457" s="111"/>
      <c r="UE457" s="111"/>
      <c r="UF457" s="111"/>
      <c r="UG457" s="111"/>
      <c r="UH457" s="111"/>
      <c r="UI457" s="111"/>
      <c r="UJ457" s="111"/>
      <c r="UK457" s="111"/>
      <c r="UL457" s="111"/>
      <c r="UM457" s="111"/>
      <c r="UN457" s="111"/>
      <c r="UO457" s="111"/>
      <c r="UP457" s="111"/>
      <c r="UQ457" s="111"/>
      <c r="UR457" s="111"/>
      <c r="US457" s="111"/>
      <c r="UT457" s="111"/>
      <c r="UU457" s="111"/>
      <c r="UV457" s="111"/>
      <c r="UW457" s="111"/>
      <c r="UX457" s="111"/>
      <c r="UY457" s="111"/>
      <c r="UZ457" s="111"/>
      <c r="VA457" s="111"/>
      <c r="VB457" s="111"/>
      <c r="VC457" s="111"/>
      <c r="VD457" s="111"/>
      <c r="VE457" s="111"/>
      <c r="VF457" s="111"/>
      <c r="VG457" s="111"/>
      <c r="VH457" s="111"/>
      <c r="VI457" s="111"/>
      <c r="VJ457" s="111"/>
      <c r="VK457" s="111"/>
      <c r="VL457" s="111"/>
      <c r="VM457" s="111"/>
      <c r="VN457" s="111"/>
      <c r="VO457" s="111"/>
      <c r="VP457" s="111"/>
      <c r="VQ457" s="111"/>
      <c r="VR457" s="111"/>
      <c r="VS457" s="111"/>
      <c r="VT457" s="111"/>
      <c r="VU457" s="111"/>
      <c r="VV457" s="111"/>
      <c r="VW457" s="111"/>
      <c r="VX457" s="111"/>
      <c r="VY457" s="111"/>
      <c r="VZ457" s="111"/>
      <c r="WA457" s="111"/>
      <c r="WB457" s="111"/>
      <c r="WC457" s="111"/>
      <c r="WD457" s="111"/>
      <c r="WE457" s="111"/>
      <c r="WF457" s="111"/>
      <c r="WG457" s="111"/>
      <c r="WH457" s="111"/>
      <c r="WI457" s="111"/>
      <c r="WJ457" s="111"/>
      <c r="WK457" s="111"/>
      <c r="WL457" s="111"/>
      <c r="WM457" s="111"/>
      <c r="WN457" s="111"/>
      <c r="WO457" s="111"/>
      <c r="WP457" s="111"/>
      <c r="WQ457" s="111"/>
      <c r="WR457" s="111"/>
      <c r="WS457" s="111"/>
      <c r="WT457" s="111"/>
      <c r="WU457" s="111"/>
      <c r="WV457" s="111"/>
      <c r="WW457" s="111"/>
      <c r="WX457" s="111"/>
      <c r="WY457" s="111"/>
      <c r="WZ457" s="111"/>
      <c r="XA457" s="111"/>
      <c r="XB457" s="111"/>
      <c r="XC457" s="111"/>
      <c r="XD457" s="111"/>
      <c r="XE457" s="111"/>
      <c r="XF457" s="111"/>
      <c r="XG457" s="111"/>
      <c r="XH457" s="111"/>
      <c r="XI457" s="111"/>
      <c r="XJ457" s="111"/>
      <c r="XK457" s="111"/>
      <c r="XL457" s="111"/>
      <c r="XM457" s="111"/>
      <c r="XN457" s="111"/>
      <c r="XO457" s="111"/>
      <c r="XP457" s="111"/>
      <c r="XQ457" s="111"/>
      <c r="XR457" s="111"/>
      <c r="XS457" s="111"/>
      <c r="XT457" s="111"/>
      <c r="XU457" s="111"/>
      <c r="XV457" s="111"/>
      <c r="XW457" s="111"/>
      <c r="XX457" s="111"/>
      <c r="XY457" s="111"/>
      <c r="XZ457" s="111"/>
      <c r="YA457" s="111"/>
      <c r="YB457" s="111"/>
      <c r="YC457" s="111"/>
      <c r="YD457" s="111"/>
      <c r="YE457" s="111"/>
      <c r="YF457" s="111"/>
      <c r="YG457" s="111"/>
      <c r="YH457" s="111"/>
      <c r="YI457" s="111"/>
      <c r="YJ457" s="111"/>
      <c r="YK457" s="111"/>
      <c r="YL457" s="111"/>
      <c r="YM457" s="111"/>
      <c r="YN457" s="111"/>
      <c r="YO457" s="111"/>
      <c r="YP457" s="111"/>
      <c r="YQ457" s="111"/>
      <c r="YR457" s="111"/>
      <c r="YS457" s="111"/>
      <c r="YT457" s="111"/>
      <c r="YU457" s="111"/>
      <c r="YV457" s="111"/>
      <c r="YW457" s="111"/>
      <c r="YX457" s="111"/>
      <c r="YY457" s="111"/>
      <c r="YZ457" s="111"/>
      <c r="ZA457" s="111"/>
      <c r="ZB457" s="111"/>
      <c r="ZC457" s="111"/>
      <c r="ZD457" s="111"/>
      <c r="ZE457" s="111"/>
      <c r="ZF457" s="111"/>
      <c r="ZG457" s="111"/>
      <c r="ZH457" s="111"/>
      <c r="ZI457" s="111"/>
      <c r="ZJ457" s="111"/>
      <c r="ZK457" s="111"/>
      <c r="ZL457" s="111"/>
      <c r="ZM457" s="111"/>
      <c r="ZN457" s="111"/>
      <c r="ZO457" s="111"/>
      <c r="ZP457" s="111"/>
      <c r="ZQ457" s="111"/>
      <c r="ZR457" s="111"/>
      <c r="ZS457" s="111"/>
      <c r="ZT457" s="111"/>
      <c r="ZU457" s="111"/>
      <c r="ZV457" s="111"/>
      <c r="ZW457" s="111"/>
      <c r="ZX457" s="111"/>
      <c r="ZY457" s="111"/>
      <c r="ZZ457" s="111"/>
      <c r="AAA457" s="111"/>
      <c r="AAB457" s="111"/>
      <c r="AAC457" s="111"/>
      <c r="AAD457" s="111"/>
      <c r="AAE457" s="111"/>
      <c r="AAF457" s="111"/>
      <c r="AAG457" s="111"/>
      <c r="AAH457" s="111"/>
      <c r="AAI457" s="111"/>
      <c r="AAJ457" s="111"/>
      <c r="AAK457" s="111"/>
      <c r="AAL457" s="111"/>
      <c r="AAM457" s="111"/>
      <c r="AAN457" s="111"/>
      <c r="AAO457" s="111"/>
      <c r="AAP457" s="111"/>
      <c r="AAQ457" s="111"/>
      <c r="AAR457" s="111"/>
      <c r="AAS457" s="111"/>
      <c r="AAT457" s="111"/>
      <c r="AAU457" s="111"/>
      <c r="AAV457" s="111"/>
      <c r="AAW457" s="111"/>
      <c r="AAX457" s="111"/>
      <c r="AAY457" s="111"/>
      <c r="AAZ457" s="111"/>
      <c r="ABA457" s="111"/>
      <c r="ABB457" s="111"/>
      <c r="ABC457" s="111"/>
      <c r="ABD457" s="111"/>
      <c r="ABE457" s="111"/>
      <c r="ABF457" s="111"/>
      <c r="ABG457" s="111"/>
      <c r="ABH457" s="111"/>
      <c r="ABI457" s="111"/>
      <c r="ABJ457" s="111"/>
      <c r="ABK457" s="111"/>
      <c r="ABL457" s="111"/>
      <c r="ABM457" s="111"/>
      <c r="ABN457" s="111"/>
      <c r="ABO457" s="111"/>
      <c r="ABP457" s="111"/>
      <c r="ABQ457" s="111"/>
      <c r="ABR457" s="111"/>
      <c r="ABS457" s="111"/>
      <c r="ABT457" s="111"/>
      <c r="ABU457" s="111"/>
      <c r="ABV457" s="111"/>
      <c r="ABW457" s="111"/>
      <c r="ABX457" s="111"/>
      <c r="ABY457" s="111"/>
      <c r="ABZ457" s="111"/>
      <c r="ACA457" s="111"/>
      <c r="ACB457" s="111"/>
      <c r="ACC457" s="111"/>
      <c r="ACD457" s="111"/>
      <c r="ACE457" s="111"/>
      <c r="ACF457" s="111"/>
      <c r="ACG457" s="111"/>
      <c r="ACH457" s="111"/>
      <c r="ACI457" s="111"/>
      <c r="ACJ457" s="111"/>
      <c r="ACK457" s="111"/>
      <c r="ACL457" s="111"/>
      <c r="ACM457" s="111"/>
      <c r="ACN457" s="111"/>
      <c r="ACO457" s="111"/>
      <c r="ACP457" s="111"/>
      <c r="ACQ457" s="111"/>
      <c r="ACR457" s="111"/>
      <c r="ACS457" s="111"/>
      <c r="ACT457" s="111"/>
      <c r="ACU457" s="111"/>
      <c r="ACV457" s="111"/>
      <c r="ACW457" s="111"/>
      <c r="ACX457" s="111"/>
      <c r="ACY457" s="111"/>
      <c r="ACZ457" s="111"/>
      <c r="ADA457" s="111"/>
      <c r="ADB457" s="111"/>
      <c r="ADC457" s="111"/>
      <c r="ADD457" s="111"/>
      <c r="ADE457" s="111"/>
      <c r="ADF457" s="111"/>
      <c r="ADG457" s="111"/>
      <c r="ADH457" s="111"/>
      <c r="ADI457" s="111"/>
      <c r="ADJ457" s="111"/>
      <c r="ADK457" s="111"/>
      <c r="ADL457" s="111"/>
      <c r="ADM457" s="111"/>
      <c r="ADN457" s="111"/>
      <c r="ADO457" s="111"/>
      <c r="ADP457" s="111"/>
      <c r="ADQ457" s="111"/>
      <c r="ADR457" s="111"/>
      <c r="ADS457" s="111"/>
      <c r="ADT457" s="111"/>
      <c r="ADU457" s="111"/>
      <c r="ADV457" s="111"/>
    </row>
    <row r="458" spans="2:802" s="110" customFormat="1"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  <c r="AA458" s="111"/>
      <c r="AB458" s="111"/>
      <c r="AC458" s="111"/>
      <c r="AD458" s="111"/>
      <c r="AE458" s="111"/>
      <c r="AF458" s="111"/>
      <c r="AG458" s="111"/>
      <c r="AH458" s="111"/>
      <c r="AI458" s="111"/>
      <c r="AJ458" s="111"/>
      <c r="AK458" s="111"/>
      <c r="AL458" s="111"/>
      <c r="AM458" s="111"/>
      <c r="AN458" s="111"/>
      <c r="AO458" s="111"/>
      <c r="AP458" s="111"/>
      <c r="AQ458" s="111"/>
      <c r="AR458" s="111"/>
      <c r="AS458" s="111"/>
      <c r="AT458" s="111"/>
      <c r="AU458" s="111"/>
      <c r="AV458" s="111"/>
      <c r="AW458" s="111"/>
      <c r="AX458" s="111"/>
      <c r="AY458" s="111"/>
      <c r="AZ458" s="111"/>
      <c r="BA458" s="111"/>
      <c r="BB458" s="111"/>
      <c r="BC458" s="111"/>
      <c r="BD458" s="111"/>
      <c r="BE458" s="111"/>
      <c r="BF458" s="111"/>
      <c r="BG458" s="111"/>
      <c r="BH458" s="111"/>
      <c r="BI458" s="111"/>
      <c r="BJ458" s="111"/>
      <c r="BK458" s="111"/>
      <c r="BL458" s="111"/>
      <c r="BM458" s="111"/>
      <c r="BN458" s="111"/>
      <c r="BO458" s="111"/>
      <c r="BP458" s="111"/>
      <c r="BQ458" s="111"/>
      <c r="BR458" s="111"/>
      <c r="BS458" s="111"/>
      <c r="BT458" s="111"/>
      <c r="BU458" s="111"/>
      <c r="BV458" s="111"/>
      <c r="BW458" s="111"/>
      <c r="BX458" s="111"/>
      <c r="BY458" s="111"/>
      <c r="BZ458" s="111"/>
      <c r="CA458" s="111"/>
      <c r="CB458" s="111"/>
      <c r="CC458" s="111"/>
      <c r="CD458" s="111"/>
      <c r="CE458" s="111"/>
      <c r="CF458" s="111"/>
      <c r="CG458" s="111"/>
      <c r="CH458" s="111"/>
      <c r="CI458" s="111"/>
      <c r="CJ458" s="111"/>
      <c r="CK458" s="111"/>
      <c r="CL458" s="111"/>
      <c r="CM458" s="111"/>
      <c r="CN458" s="111"/>
      <c r="CO458" s="111"/>
      <c r="CP458" s="111"/>
      <c r="CQ458" s="111"/>
      <c r="CR458" s="111"/>
      <c r="CS458" s="111"/>
      <c r="CT458" s="111"/>
      <c r="CU458" s="111"/>
      <c r="CV458" s="111"/>
      <c r="CW458" s="111"/>
      <c r="CX458" s="111"/>
      <c r="CY458" s="111"/>
      <c r="CZ458" s="111"/>
      <c r="DA458" s="111"/>
      <c r="DB458" s="111"/>
      <c r="DC458" s="111"/>
      <c r="DD458" s="111"/>
      <c r="DE458" s="111"/>
      <c r="DF458" s="111"/>
      <c r="DG458" s="111"/>
      <c r="DH458" s="111"/>
      <c r="DI458" s="111"/>
      <c r="DJ458" s="111"/>
      <c r="DK458" s="111"/>
      <c r="DL458" s="111"/>
      <c r="DM458" s="111"/>
      <c r="DN458" s="111"/>
      <c r="DO458" s="111"/>
      <c r="DP458" s="111"/>
      <c r="DQ458" s="111"/>
      <c r="DR458" s="111"/>
      <c r="DS458" s="111"/>
      <c r="DT458" s="111"/>
      <c r="DU458" s="111"/>
      <c r="DV458" s="111"/>
      <c r="DW458" s="111"/>
      <c r="DX458" s="111"/>
      <c r="DY458" s="111"/>
      <c r="DZ458" s="111"/>
      <c r="EA458" s="111"/>
      <c r="EB458" s="111"/>
      <c r="EC458" s="111"/>
      <c r="ED458" s="111"/>
      <c r="EE458" s="111"/>
      <c r="EF458" s="111"/>
      <c r="EG458" s="111"/>
      <c r="EH458" s="111"/>
      <c r="EI458" s="111"/>
      <c r="EJ458" s="111"/>
      <c r="EK458" s="111"/>
      <c r="EL458" s="111"/>
      <c r="EM458" s="111"/>
      <c r="EN458" s="111"/>
      <c r="EO458" s="111"/>
      <c r="EP458" s="111"/>
      <c r="EQ458" s="111"/>
      <c r="ER458" s="111"/>
      <c r="ES458" s="111"/>
      <c r="ET458" s="111"/>
      <c r="EU458" s="111"/>
      <c r="EV458" s="111"/>
      <c r="EW458" s="111"/>
      <c r="EX458" s="111"/>
      <c r="EY458" s="111"/>
      <c r="EZ458" s="111"/>
      <c r="FA458" s="111"/>
      <c r="FB458" s="111"/>
      <c r="FC458" s="111"/>
      <c r="FD458" s="111"/>
      <c r="FE458" s="111"/>
      <c r="FF458" s="111"/>
      <c r="FG458" s="111"/>
      <c r="FH458" s="111"/>
      <c r="FI458" s="111"/>
      <c r="FJ458" s="111"/>
      <c r="FK458" s="111"/>
      <c r="FL458" s="111"/>
      <c r="FM458" s="111"/>
      <c r="FN458" s="111"/>
      <c r="FO458" s="111"/>
      <c r="FP458" s="111"/>
      <c r="FQ458" s="111"/>
      <c r="FR458" s="111"/>
      <c r="FS458" s="111"/>
      <c r="FT458" s="111"/>
      <c r="FU458" s="111"/>
      <c r="FV458" s="111"/>
      <c r="FW458" s="111"/>
      <c r="FX458" s="111"/>
      <c r="FY458" s="111"/>
      <c r="FZ458" s="111"/>
      <c r="GA458" s="111"/>
      <c r="GB458" s="111"/>
      <c r="GC458" s="111"/>
      <c r="GD458" s="111"/>
      <c r="GE458" s="111"/>
      <c r="GF458" s="111"/>
      <c r="GG458" s="111"/>
      <c r="GH458" s="111"/>
      <c r="GI458" s="111"/>
      <c r="GJ458" s="111"/>
      <c r="GK458" s="111"/>
      <c r="GL458" s="111"/>
      <c r="GM458" s="111"/>
      <c r="GN458" s="111"/>
      <c r="GO458" s="111"/>
      <c r="GP458" s="111"/>
      <c r="GQ458" s="111"/>
      <c r="GR458" s="111"/>
      <c r="GS458" s="111"/>
      <c r="GT458" s="111"/>
      <c r="GU458" s="111"/>
      <c r="GV458" s="111"/>
      <c r="GW458" s="111"/>
      <c r="GX458" s="111"/>
      <c r="GY458" s="111"/>
      <c r="GZ458" s="111"/>
      <c r="HA458" s="111"/>
      <c r="HB458" s="111"/>
      <c r="HC458" s="111"/>
      <c r="HD458" s="111"/>
      <c r="HE458" s="111"/>
      <c r="HF458" s="111"/>
      <c r="HG458" s="111"/>
      <c r="HH458" s="111"/>
      <c r="HI458" s="111"/>
      <c r="HJ458" s="111"/>
      <c r="HK458" s="111"/>
      <c r="HL458" s="111"/>
      <c r="HM458" s="111"/>
      <c r="HN458" s="111"/>
      <c r="HO458" s="111"/>
      <c r="HP458" s="111"/>
      <c r="HQ458" s="111"/>
      <c r="HR458" s="111"/>
      <c r="HS458" s="111"/>
      <c r="HT458" s="111"/>
      <c r="HU458" s="111"/>
      <c r="HV458" s="111"/>
      <c r="HW458" s="111"/>
      <c r="HX458" s="111"/>
      <c r="HY458" s="111"/>
      <c r="HZ458" s="111"/>
      <c r="IA458" s="111"/>
      <c r="IB458" s="111"/>
      <c r="IC458" s="111"/>
      <c r="ID458" s="111"/>
      <c r="IE458" s="111"/>
      <c r="IF458" s="111"/>
      <c r="IG458" s="111"/>
      <c r="IH458" s="111"/>
      <c r="II458" s="111"/>
      <c r="IJ458" s="111"/>
      <c r="IK458" s="111"/>
      <c r="IL458" s="111"/>
      <c r="IM458" s="111"/>
      <c r="IN458" s="111"/>
      <c r="IO458" s="111"/>
      <c r="IP458" s="111"/>
      <c r="IQ458" s="111"/>
      <c r="IR458" s="111"/>
      <c r="IS458" s="111"/>
      <c r="IT458" s="111"/>
      <c r="IU458" s="111"/>
      <c r="IV458" s="111"/>
      <c r="IW458" s="111"/>
      <c r="IX458" s="111"/>
      <c r="IY458" s="111"/>
      <c r="IZ458" s="111"/>
      <c r="JA458" s="111"/>
      <c r="JB458" s="111"/>
      <c r="JC458" s="111"/>
      <c r="JD458" s="111"/>
      <c r="JE458" s="111"/>
      <c r="JF458" s="111"/>
      <c r="JG458" s="111"/>
      <c r="JH458" s="111"/>
      <c r="JI458" s="111"/>
      <c r="JJ458" s="111"/>
      <c r="JK458" s="111"/>
      <c r="JL458" s="111"/>
      <c r="JM458" s="111"/>
      <c r="JN458" s="111"/>
      <c r="JO458" s="111"/>
      <c r="JP458" s="111"/>
      <c r="JQ458" s="111"/>
      <c r="JR458" s="111"/>
      <c r="JS458" s="111"/>
      <c r="JT458" s="111"/>
      <c r="JU458" s="111"/>
      <c r="JV458" s="111"/>
      <c r="JW458" s="111"/>
      <c r="JX458" s="111"/>
      <c r="JY458" s="111"/>
      <c r="JZ458" s="111"/>
      <c r="KA458" s="111"/>
      <c r="KB458" s="111"/>
      <c r="KC458" s="111"/>
      <c r="KD458" s="111"/>
      <c r="KE458" s="111"/>
      <c r="KF458" s="111"/>
      <c r="KG458" s="111"/>
      <c r="KH458" s="111"/>
      <c r="KI458" s="111"/>
      <c r="KJ458" s="111"/>
      <c r="KK458" s="111"/>
      <c r="KL458" s="111"/>
      <c r="KM458" s="111"/>
      <c r="KN458" s="111"/>
      <c r="KO458" s="111"/>
      <c r="KP458" s="111"/>
      <c r="KQ458" s="111"/>
      <c r="KR458" s="111"/>
      <c r="KS458" s="111"/>
      <c r="KT458" s="111"/>
      <c r="KU458" s="111"/>
      <c r="KV458" s="111"/>
      <c r="KW458" s="111"/>
      <c r="KX458" s="111"/>
      <c r="KY458" s="111"/>
      <c r="KZ458" s="111"/>
      <c r="LA458" s="111"/>
      <c r="LB458" s="111"/>
      <c r="LC458" s="111"/>
      <c r="LD458" s="111"/>
      <c r="LE458" s="111"/>
      <c r="LF458" s="111"/>
      <c r="LG458" s="111"/>
      <c r="LH458" s="111"/>
      <c r="LI458" s="111"/>
      <c r="LJ458" s="111"/>
      <c r="LK458" s="111"/>
      <c r="LL458" s="111"/>
      <c r="LM458" s="111"/>
      <c r="LN458" s="111"/>
      <c r="LO458" s="111"/>
      <c r="LP458" s="111"/>
      <c r="LQ458" s="111"/>
      <c r="LR458" s="111"/>
      <c r="LS458" s="111"/>
      <c r="LT458" s="111"/>
      <c r="LU458" s="111"/>
      <c r="LV458" s="111"/>
      <c r="LW458" s="111"/>
      <c r="LX458" s="111"/>
      <c r="LY458" s="111"/>
      <c r="LZ458" s="111"/>
      <c r="MA458" s="111"/>
      <c r="MB458" s="111"/>
      <c r="MC458" s="111"/>
      <c r="MD458" s="111"/>
      <c r="ME458" s="111"/>
      <c r="MF458" s="111"/>
      <c r="MG458" s="111"/>
      <c r="MH458" s="111"/>
      <c r="MI458" s="111"/>
      <c r="MJ458" s="111"/>
      <c r="MK458" s="111"/>
      <c r="ML458" s="111"/>
      <c r="MM458" s="111"/>
      <c r="MN458" s="111"/>
      <c r="MO458" s="111"/>
      <c r="MP458" s="111"/>
      <c r="MQ458" s="111"/>
      <c r="MR458" s="111"/>
      <c r="MS458" s="111"/>
      <c r="MT458" s="111"/>
      <c r="MU458" s="111"/>
      <c r="MV458" s="111"/>
      <c r="MW458" s="111"/>
      <c r="MX458" s="111"/>
      <c r="MY458" s="111"/>
      <c r="MZ458" s="111"/>
      <c r="NA458" s="111"/>
      <c r="NB458" s="111"/>
      <c r="NC458" s="111"/>
      <c r="ND458" s="111"/>
      <c r="NE458" s="111"/>
      <c r="NF458" s="111"/>
      <c r="NG458" s="111"/>
      <c r="NH458" s="111"/>
      <c r="NI458" s="111"/>
      <c r="NJ458" s="111"/>
      <c r="NK458" s="111"/>
      <c r="NL458" s="111"/>
      <c r="NM458" s="111"/>
      <c r="NN458" s="111"/>
      <c r="NO458" s="111"/>
      <c r="NP458" s="111"/>
      <c r="NQ458" s="111"/>
      <c r="NR458" s="111"/>
      <c r="NS458" s="111"/>
      <c r="NT458" s="111"/>
      <c r="NU458" s="111"/>
      <c r="NV458" s="111"/>
      <c r="NW458" s="111"/>
      <c r="NX458" s="111"/>
      <c r="NY458" s="111"/>
      <c r="NZ458" s="111"/>
      <c r="OA458" s="111"/>
      <c r="OB458" s="111"/>
      <c r="OC458" s="111"/>
      <c r="OD458" s="111"/>
      <c r="OE458" s="111"/>
      <c r="OF458" s="111"/>
      <c r="OG458" s="111"/>
      <c r="OH458" s="111"/>
      <c r="OI458" s="111"/>
      <c r="OJ458" s="111"/>
      <c r="OK458" s="111"/>
      <c r="OL458" s="111"/>
      <c r="OM458" s="111"/>
      <c r="ON458" s="111"/>
      <c r="OO458" s="111"/>
      <c r="OP458" s="111"/>
      <c r="OQ458" s="111"/>
      <c r="OR458" s="111"/>
      <c r="OS458" s="111"/>
      <c r="OT458" s="111"/>
      <c r="OU458" s="111"/>
      <c r="OV458" s="111"/>
      <c r="OW458" s="111"/>
      <c r="OX458" s="111"/>
      <c r="OY458" s="111"/>
      <c r="OZ458" s="111"/>
      <c r="PA458" s="111"/>
      <c r="PB458" s="111"/>
      <c r="PC458" s="111"/>
      <c r="PD458" s="111"/>
      <c r="PE458" s="111"/>
      <c r="PF458" s="111"/>
      <c r="PG458" s="111"/>
      <c r="PH458" s="111"/>
      <c r="PI458" s="111"/>
      <c r="PJ458" s="111"/>
      <c r="PK458" s="111"/>
      <c r="PL458" s="111"/>
      <c r="PM458" s="111"/>
      <c r="PN458" s="111"/>
      <c r="PO458" s="111"/>
      <c r="PP458" s="111"/>
      <c r="PQ458" s="111"/>
      <c r="PR458" s="111"/>
      <c r="PS458" s="111"/>
      <c r="PT458" s="111"/>
      <c r="PU458" s="111"/>
      <c r="PV458" s="111"/>
      <c r="PW458" s="111"/>
      <c r="PX458" s="111"/>
      <c r="PY458" s="111"/>
      <c r="PZ458" s="111"/>
      <c r="QA458" s="111"/>
      <c r="QB458" s="111"/>
      <c r="QC458" s="111"/>
      <c r="QD458" s="111"/>
      <c r="QE458" s="111"/>
      <c r="QF458" s="111"/>
      <c r="QG458" s="111"/>
      <c r="QH458" s="111"/>
      <c r="QI458" s="111"/>
      <c r="QJ458" s="111"/>
      <c r="QK458" s="111"/>
      <c r="QL458" s="111"/>
      <c r="QM458" s="111"/>
      <c r="QN458" s="111"/>
      <c r="QO458" s="111"/>
      <c r="QP458" s="111"/>
      <c r="QQ458" s="111"/>
      <c r="QR458" s="111"/>
      <c r="QS458" s="111"/>
      <c r="QT458" s="111"/>
      <c r="QU458" s="111"/>
      <c r="QV458" s="111"/>
      <c r="QW458" s="111"/>
      <c r="QX458" s="111"/>
      <c r="QY458" s="111"/>
      <c r="QZ458" s="111"/>
      <c r="RA458" s="111"/>
      <c r="RB458" s="111"/>
      <c r="RC458" s="111"/>
      <c r="RD458" s="111"/>
      <c r="RE458" s="111"/>
      <c r="RF458" s="111"/>
      <c r="RG458" s="111"/>
      <c r="RH458" s="111"/>
      <c r="RI458" s="111"/>
      <c r="RJ458" s="111"/>
      <c r="RK458" s="111"/>
      <c r="RL458" s="111"/>
      <c r="RM458" s="111"/>
      <c r="RN458" s="111"/>
      <c r="RO458" s="111"/>
      <c r="RP458" s="111"/>
      <c r="RQ458" s="111"/>
      <c r="RR458" s="111"/>
      <c r="RS458" s="111"/>
      <c r="RT458" s="111"/>
      <c r="RU458" s="111"/>
      <c r="RV458" s="111"/>
      <c r="RW458" s="111"/>
      <c r="RX458" s="111"/>
      <c r="RY458" s="111"/>
      <c r="RZ458" s="111"/>
      <c r="SA458" s="111"/>
      <c r="SB458" s="111"/>
      <c r="SC458" s="111"/>
      <c r="SD458" s="111"/>
      <c r="SE458" s="111"/>
      <c r="SF458" s="111"/>
      <c r="SG458" s="111"/>
      <c r="SH458" s="111"/>
      <c r="SI458" s="111"/>
      <c r="SJ458" s="111"/>
      <c r="SK458" s="111"/>
      <c r="SL458" s="111"/>
      <c r="SM458" s="111"/>
      <c r="SN458" s="111"/>
      <c r="SO458" s="111"/>
      <c r="SP458" s="111"/>
      <c r="SQ458" s="111"/>
      <c r="SR458" s="111"/>
      <c r="SS458" s="111"/>
      <c r="ST458" s="111"/>
      <c r="SU458" s="111"/>
      <c r="SV458" s="111"/>
      <c r="SW458" s="111"/>
      <c r="SX458" s="111"/>
      <c r="SY458" s="111"/>
      <c r="SZ458" s="111"/>
      <c r="TA458" s="111"/>
      <c r="TB458" s="111"/>
      <c r="TC458" s="111"/>
      <c r="TD458" s="111"/>
      <c r="TE458" s="111"/>
      <c r="TF458" s="111"/>
      <c r="TG458" s="111"/>
      <c r="TH458" s="111"/>
      <c r="TI458" s="111"/>
      <c r="TJ458" s="111"/>
      <c r="TK458" s="111"/>
      <c r="TL458" s="111"/>
      <c r="TM458" s="111"/>
      <c r="TN458" s="111"/>
      <c r="TO458" s="111"/>
      <c r="TP458" s="111"/>
      <c r="TQ458" s="111"/>
      <c r="TR458" s="111"/>
      <c r="TS458" s="111"/>
      <c r="TT458" s="111"/>
      <c r="TU458" s="111"/>
      <c r="TV458" s="111"/>
      <c r="TW458" s="111"/>
      <c r="TX458" s="111"/>
      <c r="TY458" s="111"/>
      <c r="TZ458" s="111"/>
      <c r="UA458" s="111"/>
      <c r="UB458" s="111"/>
      <c r="UC458" s="111"/>
      <c r="UD458" s="111"/>
      <c r="UE458" s="111"/>
      <c r="UF458" s="111"/>
      <c r="UG458" s="111"/>
      <c r="UH458" s="111"/>
      <c r="UI458" s="111"/>
      <c r="UJ458" s="111"/>
      <c r="UK458" s="111"/>
      <c r="UL458" s="111"/>
      <c r="UM458" s="111"/>
      <c r="UN458" s="111"/>
      <c r="UO458" s="111"/>
      <c r="UP458" s="111"/>
      <c r="UQ458" s="111"/>
      <c r="UR458" s="111"/>
      <c r="US458" s="111"/>
      <c r="UT458" s="111"/>
      <c r="UU458" s="111"/>
      <c r="UV458" s="111"/>
      <c r="UW458" s="111"/>
      <c r="UX458" s="111"/>
      <c r="UY458" s="111"/>
      <c r="UZ458" s="111"/>
      <c r="VA458" s="111"/>
      <c r="VB458" s="111"/>
      <c r="VC458" s="111"/>
      <c r="VD458" s="111"/>
      <c r="VE458" s="111"/>
      <c r="VF458" s="111"/>
      <c r="VG458" s="111"/>
      <c r="VH458" s="111"/>
      <c r="VI458" s="111"/>
      <c r="VJ458" s="111"/>
      <c r="VK458" s="111"/>
      <c r="VL458" s="111"/>
      <c r="VM458" s="111"/>
      <c r="VN458" s="111"/>
      <c r="VO458" s="111"/>
      <c r="VP458" s="111"/>
      <c r="VQ458" s="111"/>
      <c r="VR458" s="111"/>
      <c r="VS458" s="111"/>
      <c r="VT458" s="111"/>
      <c r="VU458" s="111"/>
      <c r="VV458" s="111"/>
      <c r="VW458" s="111"/>
      <c r="VX458" s="111"/>
      <c r="VY458" s="111"/>
      <c r="VZ458" s="111"/>
      <c r="WA458" s="111"/>
      <c r="WB458" s="111"/>
      <c r="WC458" s="111"/>
      <c r="WD458" s="111"/>
      <c r="WE458" s="111"/>
      <c r="WF458" s="111"/>
      <c r="WG458" s="111"/>
      <c r="WH458" s="111"/>
      <c r="WI458" s="111"/>
      <c r="WJ458" s="111"/>
      <c r="WK458" s="111"/>
      <c r="WL458" s="111"/>
      <c r="WM458" s="111"/>
      <c r="WN458" s="111"/>
      <c r="WO458" s="111"/>
      <c r="WP458" s="111"/>
      <c r="WQ458" s="111"/>
      <c r="WR458" s="111"/>
      <c r="WS458" s="111"/>
      <c r="WT458" s="111"/>
      <c r="WU458" s="111"/>
      <c r="WV458" s="111"/>
      <c r="WW458" s="111"/>
      <c r="WX458" s="111"/>
      <c r="WY458" s="111"/>
      <c r="WZ458" s="111"/>
      <c r="XA458" s="111"/>
      <c r="XB458" s="111"/>
      <c r="XC458" s="111"/>
      <c r="XD458" s="111"/>
      <c r="XE458" s="111"/>
      <c r="XF458" s="111"/>
      <c r="XG458" s="111"/>
      <c r="XH458" s="111"/>
      <c r="XI458" s="111"/>
      <c r="XJ458" s="111"/>
      <c r="XK458" s="111"/>
      <c r="XL458" s="111"/>
      <c r="XM458" s="111"/>
      <c r="XN458" s="111"/>
      <c r="XO458" s="111"/>
      <c r="XP458" s="111"/>
      <c r="XQ458" s="111"/>
      <c r="XR458" s="111"/>
      <c r="XS458" s="111"/>
      <c r="XT458" s="111"/>
      <c r="XU458" s="111"/>
      <c r="XV458" s="111"/>
      <c r="XW458" s="111"/>
      <c r="XX458" s="111"/>
      <c r="XY458" s="111"/>
      <c r="XZ458" s="111"/>
      <c r="YA458" s="111"/>
      <c r="YB458" s="111"/>
      <c r="YC458" s="111"/>
      <c r="YD458" s="111"/>
      <c r="YE458" s="111"/>
      <c r="YF458" s="111"/>
      <c r="YG458" s="111"/>
      <c r="YH458" s="111"/>
      <c r="YI458" s="111"/>
      <c r="YJ458" s="111"/>
      <c r="YK458" s="111"/>
      <c r="YL458" s="111"/>
      <c r="YM458" s="111"/>
      <c r="YN458" s="111"/>
      <c r="YO458" s="111"/>
      <c r="YP458" s="111"/>
      <c r="YQ458" s="111"/>
      <c r="YR458" s="111"/>
      <c r="YS458" s="111"/>
      <c r="YT458" s="111"/>
      <c r="YU458" s="111"/>
      <c r="YV458" s="111"/>
      <c r="YW458" s="111"/>
      <c r="YX458" s="111"/>
      <c r="YY458" s="111"/>
      <c r="YZ458" s="111"/>
      <c r="ZA458" s="111"/>
      <c r="ZB458" s="111"/>
      <c r="ZC458" s="111"/>
      <c r="ZD458" s="111"/>
      <c r="ZE458" s="111"/>
      <c r="ZF458" s="111"/>
      <c r="ZG458" s="111"/>
      <c r="ZH458" s="111"/>
      <c r="ZI458" s="111"/>
      <c r="ZJ458" s="111"/>
      <c r="ZK458" s="111"/>
      <c r="ZL458" s="111"/>
      <c r="ZM458" s="111"/>
      <c r="ZN458" s="111"/>
      <c r="ZO458" s="111"/>
      <c r="ZP458" s="111"/>
      <c r="ZQ458" s="111"/>
      <c r="ZR458" s="111"/>
      <c r="ZS458" s="111"/>
      <c r="ZT458" s="111"/>
      <c r="ZU458" s="111"/>
      <c r="ZV458" s="111"/>
      <c r="ZW458" s="111"/>
      <c r="ZX458" s="111"/>
      <c r="ZY458" s="111"/>
      <c r="ZZ458" s="111"/>
      <c r="AAA458" s="111"/>
      <c r="AAB458" s="111"/>
      <c r="AAC458" s="111"/>
      <c r="AAD458" s="111"/>
      <c r="AAE458" s="111"/>
      <c r="AAF458" s="111"/>
      <c r="AAG458" s="111"/>
      <c r="AAH458" s="111"/>
      <c r="AAI458" s="111"/>
      <c r="AAJ458" s="111"/>
      <c r="AAK458" s="111"/>
      <c r="AAL458" s="111"/>
      <c r="AAM458" s="111"/>
      <c r="AAN458" s="111"/>
      <c r="AAO458" s="111"/>
      <c r="AAP458" s="111"/>
      <c r="AAQ458" s="111"/>
      <c r="AAR458" s="111"/>
      <c r="AAS458" s="111"/>
      <c r="AAT458" s="111"/>
      <c r="AAU458" s="111"/>
      <c r="AAV458" s="111"/>
      <c r="AAW458" s="111"/>
      <c r="AAX458" s="111"/>
      <c r="AAY458" s="111"/>
      <c r="AAZ458" s="111"/>
      <c r="ABA458" s="111"/>
      <c r="ABB458" s="111"/>
      <c r="ABC458" s="111"/>
      <c r="ABD458" s="111"/>
      <c r="ABE458" s="111"/>
      <c r="ABF458" s="111"/>
      <c r="ABG458" s="111"/>
      <c r="ABH458" s="111"/>
      <c r="ABI458" s="111"/>
      <c r="ABJ458" s="111"/>
      <c r="ABK458" s="111"/>
      <c r="ABL458" s="111"/>
      <c r="ABM458" s="111"/>
      <c r="ABN458" s="111"/>
      <c r="ABO458" s="111"/>
      <c r="ABP458" s="111"/>
      <c r="ABQ458" s="111"/>
      <c r="ABR458" s="111"/>
      <c r="ABS458" s="111"/>
      <c r="ABT458" s="111"/>
      <c r="ABU458" s="111"/>
      <c r="ABV458" s="111"/>
      <c r="ABW458" s="111"/>
      <c r="ABX458" s="111"/>
      <c r="ABY458" s="111"/>
      <c r="ABZ458" s="111"/>
      <c r="ACA458" s="111"/>
      <c r="ACB458" s="111"/>
      <c r="ACC458" s="111"/>
      <c r="ACD458" s="111"/>
      <c r="ACE458" s="111"/>
      <c r="ACF458" s="111"/>
      <c r="ACG458" s="111"/>
      <c r="ACH458" s="111"/>
      <c r="ACI458" s="111"/>
      <c r="ACJ458" s="111"/>
      <c r="ACK458" s="111"/>
      <c r="ACL458" s="111"/>
      <c r="ACM458" s="111"/>
      <c r="ACN458" s="111"/>
      <c r="ACO458" s="111"/>
      <c r="ACP458" s="111"/>
      <c r="ACQ458" s="111"/>
      <c r="ACR458" s="111"/>
      <c r="ACS458" s="111"/>
      <c r="ACT458" s="111"/>
      <c r="ACU458" s="111"/>
      <c r="ACV458" s="111"/>
      <c r="ACW458" s="111"/>
      <c r="ACX458" s="111"/>
      <c r="ACY458" s="111"/>
      <c r="ACZ458" s="111"/>
      <c r="ADA458" s="111"/>
      <c r="ADB458" s="111"/>
      <c r="ADC458" s="111"/>
      <c r="ADD458" s="111"/>
      <c r="ADE458" s="111"/>
      <c r="ADF458" s="111"/>
      <c r="ADG458" s="111"/>
      <c r="ADH458" s="111"/>
      <c r="ADI458" s="111"/>
      <c r="ADJ458" s="111"/>
      <c r="ADK458" s="111"/>
      <c r="ADL458" s="111"/>
      <c r="ADM458" s="111"/>
      <c r="ADN458" s="111"/>
      <c r="ADO458" s="111"/>
      <c r="ADP458" s="111"/>
      <c r="ADQ458" s="111"/>
      <c r="ADR458" s="111"/>
      <c r="ADS458" s="111"/>
      <c r="ADT458" s="111"/>
      <c r="ADU458" s="111"/>
      <c r="ADV458" s="111"/>
    </row>
    <row r="459" spans="2:802" s="110" customFormat="1"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  <c r="AD459" s="111"/>
      <c r="AE459" s="111"/>
      <c r="AF459" s="111"/>
      <c r="AG459" s="111"/>
      <c r="AH459" s="111"/>
      <c r="AI459" s="111"/>
      <c r="AJ459" s="111"/>
      <c r="AK459" s="111"/>
      <c r="AL459" s="111"/>
      <c r="AM459" s="111"/>
      <c r="AN459" s="111"/>
      <c r="AO459" s="111"/>
      <c r="AP459" s="111"/>
      <c r="AQ459" s="111"/>
      <c r="AR459" s="111"/>
      <c r="AS459" s="111"/>
      <c r="AT459" s="111"/>
      <c r="AU459" s="111"/>
      <c r="AV459" s="111"/>
      <c r="AW459" s="111"/>
      <c r="AX459" s="111"/>
      <c r="AY459" s="111"/>
      <c r="AZ459" s="111"/>
      <c r="BA459" s="111"/>
      <c r="BB459" s="111"/>
      <c r="BC459" s="111"/>
      <c r="BD459" s="111"/>
      <c r="BE459" s="111"/>
      <c r="BF459" s="111"/>
      <c r="BG459" s="111"/>
      <c r="BH459" s="111"/>
      <c r="BI459" s="111"/>
      <c r="BJ459" s="111"/>
      <c r="BK459" s="111"/>
      <c r="BL459" s="111"/>
      <c r="BM459" s="111"/>
      <c r="BN459" s="111"/>
      <c r="BO459" s="111"/>
      <c r="BP459" s="111"/>
      <c r="BQ459" s="111"/>
      <c r="BR459" s="111"/>
      <c r="BS459" s="111"/>
      <c r="BT459" s="111"/>
      <c r="BU459" s="111"/>
      <c r="BV459" s="111"/>
      <c r="BW459" s="111"/>
      <c r="BX459" s="111"/>
      <c r="BY459" s="111"/>
      <c r="BZ459" s="111"/>
      <c r="CA459" s="111"/>
      <c r="CB459" s="111"/>
      <c r="CC459" s="111"/>
      <c r="CD459" s="111"/>
      <c r="CE459" s="111"/>
      <c r="CF459" s="111"/>
      <c r="CG459" s="111"/>
      <c r="CH459" s="111"/>
      <c r="CI459" s="111"/>
      <c r="CJ459" s="111"/>
      <c r="CK459" s="111"/>
      <c r="CL459" s="111"/>
      <c r="CM459" s="111"/>
      <c r="CN459" s="111"/>
      <c r="CO459" s="111"/>
      <c r="CP459" s="111"/>
      <c r="CQ459" s="111"/>
      <c r="CR459" s="111"/>
      <c r="CS459" s="111"/>
      <c r="CT459" s="111"/>
      <c r="CU459" s="111"/>
      <c r="CV459" s="111"/>
      <c r="CW459" s="111"/>
      <c r="CX459" s="111"/>
      <c r="CY459" s="111"/>
      <c r="CZ459" s="111"/>
      <c r="DA459" s="111"/>
      <c r="DB459" s="111"/>
      <c r="DC459" s="111"/>
      <c r="DD459" s="111"/>
      <c r="DE459" s="111"/>
      <c r="DF459" s="111"/>
      <c r="DG459" s="111"/>
      <c r="DH459" s="111"/>
      <c r="DI459" s="111"/>
      <c r="DJ459" s="111"/>
      <c r="DK459" s="111"/>
      <c r="DL459" s="111"/>
      <c r="DM459" s="111"/>
      <c r="DN459" s="111"/>
      <c r="DO459" s="111"/>
      <c r="DP459" s="111"/>
      <c r="DQ459" s="111"/>
      <c r="DR459" s="111"/>
      <c r="DS459" s="111"/>
      <c r="DT459" s="111"/>
      <c r="DU459" s="111"/>
      <c r="DV459" s="111"/>
      <c r="DW459" s="111"/>
      <c r="DX459" s="111"/>
      <c r="DY459" s="111"/>
      <c r="DZ459" s="111"/>
      <c r="EA459" s="111"/>
      <c r="EB459" s="111"/>
      <c r="EC459" s="111"/>
      <c r="ED459" s="111"/>
      <c r="EE459" s="111"/>
      <c r="EF459" s="111"/>
      <c r="EG459" s="111"/>
      <c r="EH459" s="111"/>
      <c r="EI459" s="111"/>
      <c r="EJ459" s="111"/>
      <c r="EK459" s="111"/>
      <c r="EL459" s="111"/>
      <c r="EM459" s="111"/>
      <c r="EN459" s="111"/>
      <c r="EO459" s="111"/>
      <c r="EP459" s="111"/>
      <c r="EQ459" s="111"/>
      <c r="ER459" s="111"/>
      <c r="ES459" s="111"/>
      <c r="ET459" s="111"/>
      <c r="EU459" s="111"/>
      <c r="EV459" s="111"/>
      <c r="EW459" s="111"/>
      <c r="EX459" s="111"/>
      <c r="EY459" s="111"/>
      <c r="EZ459" s="111"/>
      <c r="FA459" s="111"/>
      <c r="FB459" s="111"/>
      <c r="FC459" s="111"/>
      <c r="FD459" s="111"/>
      <c r="FE459" s="111"/>
      <c r="FF459" s="111"/>
      <c r="FG459" s="111"/>
      <c r="FH459" s="111"/>
      <c r="FI459" s="111"/>
      <c r="FJ459" s="111"/>
      <c r="FK459" s="111"/>
      <c r="FL459" s="111"/>
      <c r="FM459" s="111"/>
      <c r="FN459" s="111"/>
      <c r="FO459" s="111"/>
      <c r="FP459" s="111"/>
      <c r="FQ459" s="111"/>
      <c r="FR459" s="111"/>
      <c r="FS459" s="111"/>
      <c r="FT459" s="111"/>
      <c r="FU459" s="111"/>
      <c r="FV459" s="111"/>
      <c r="FW459" s="111"/>
      <c r="FX459" s="111"/>
      <c r="FY459" s="111"/>
      <c r="FZ459" s="111"/>
      <c r="GA459" s="111"/>
      <c r="GB459" s="111"/>
      <c r="GC459" s="111"/>
      <c r="GD459" s="111"/>
      <c r="GE459" s="111"/>
      <c r="GF459" s="111"/>
      <c r="GG459" s="111"/>
      <c r="GH459" s="111"/>
      <c r="GI459" s="111"/>
      <c r="GJ459" s="111"/>
      <c r="GK459" s="111"/>
      <c r="GL459" s="111"/>
      <c r="GM459" s="111"/>
      <c r="GN459" s="111"/>
      <c r="GO459" s="111"/>
      <c r="GP459" s="111"/>
      <c r="GQ459" s="111"/>
      <c r="GR459" s="111"/>
      <c r="GS459" s="111"/>
      <c r="GT459" s="111"/>
      <c r="GU459" s="111"/>
      <c r="GV459" s="111"/>
      <c r="GW459" s="111"/>
      <c r="GX459" s="111"/>
      <c r="GY459" s="111"/>
      <c r="GZ459" s="111"/>
      <c r="HA459" s="111"/>
      <c r="HB459" s="111"/>
      <c r="HC459" s="111"/>
      <c r="HD459" s="111"/>
      <c r="HE459" s="111"/>
      <c r="HF459" s="111"/>
      <c r="HG459" s="111"/>
      <c r="HH459" s="111"/>
      <c r="HI459" s="111"/>
      <c r="HJ459" s="111"/>
      <c r="HK459" s="111"/>
      <c r="HL459" s="111"/>
      <c r="HM459" s="111"/>
      <c r="HN459" s="111"/>
      <c r="HO459" s="111"/>
      <c r="HP459" s="111"/>
      <c r="HQ459" s="111"/>
      <c r="HR459" s="111"/>
      <c r="HS459" s="111"/>
      <c r="HT459" s="111"/>
      <c r="HU459" s="111"/>
      <c r="HV459" s="111"/>
      <c r="HW459" s="111"/>
      <c r="HX459" s="111"/>
      <c r="HY459" s="111"/>
      <c r="HZ459" s="111"/>
      <c r="IA459" s="111"/>
      <c r="IB459" s="111"/>
      <c r="IC459" s="111"/>
      <c r="ID459" s="111"/>
      <c r="IE459" s="111"/>
      <c r="IF459" s="111"/>
      <c r="IG459" s="111"/>
      <c r="IH459" s="111"/>
      <c r="II459" s="111"/>
      <c r="IJ459" s="111"/>
      <c r="IK459" s="111"/>
      <c r="IL459" s="111"/>
      <c r="IM459" s="111"/>
      <c r="IN459" s="111"/>
      <c r="IO459" s="111"/>
      <c r="IP459" s="111"/>
      <c r="IQ459" s="111"/>
      <c r="IR459" s="111"/>
      <c r="IS459" s="111"/>
      <c r="IT459" s="111"/>
      <c r="IU459" s="111"/>
      <c r="IV459" s="111"/>
      <c r="IW459" s="111"/>
      <c r="IX459" s="111"/>
      <c r="IY459" s="111"/>
      <c r="IZ459" s="111"/>
      <c r="JA459" s="111"/>
      <c r="JB459" s="111"/>
      <c r="JC459" s="111"/>
      <c r="JD459" s="111"/>
      <c r="JE459" s="111"/>
      <c r="JF459" s="111"/>
      <c r="JG459" s="111"/>
      <c r="JH459" s="111"/>
      <c r="JI459" s="111"/>
      <c r="JJ459" s="111"/>
      <c r="JK459" s="111"/>
      <c r="JL459" s="111"/>
      <c r="JM459" s="111"/>
      <c r="JN459" s="111"/>
      <c r="JO459" s="111"/>
      <c r="JP459" s="111"/>
      <c r="JQ459" s="111"/>
      <c r="JR459" s="111"/>
      <c r="JS459" s="111"/>
      <c r="JT459" s="111"/>
      <c r="JU459" s="111"/>
      <c r="JV459" s="111"/>
      <c r="JW459" s="111"/>
      <c r="JX459" s="111"/>
      <c r="JY459" s="111"/>
      <c r="JZ459" s="111"/>
      <c r="KA459" s="111"/>
      <c r="KB459" s="111"/>
      <c r="KC459" s="111"/>
      <c r="KD459" s="111"/>
      <c r="KE459" s="111"/>
      <c r="KF459" s="111"/>
      <c r="KG459" s="111"/>
      <c r="KH459" s="111"/>
      <c r="KI459" s="111"/>
      <c r="KJ459" s="111"/>
      <c r="KK459" s="111"/>
      <c r="KL459" s="111"/>
      <c r="KM459" s="111"/>
      <c r="KN459" s="111"/>
      <c r="KO459" s="111"/>
      <c r="KP459" s="111"/>
      <c r="KQ459" s="111"/>
      <c r="KR459" s="111"/>
      <c r="KS459" s="111"/>
      <c r="KT459" s="111"/>
      <c r="KU459" s="111"/>
      <c r="KV459" s="111"/>
      <c r="KW459" s="111"/>
      <c r="KX459" s="111"/>
      <c r="KY459" s="111"/>
      <c r="KZ459" s="111"/>
      <c r="LA459" s="111"/>
      <c r="LB459" s="111"/>
      <c r="LC459" s="111"/>
      <c r="LD459" s="111"/>
      <c r="LE459" s="111"/>
      <c r="LF459" s="111"/>
      <c r="LG459" s="111"/>
      <c r="LH459" s="111"/>
      <c r="LI459" s="111"/>
      <c r="LJ459" s="111"/>
      <c r="LK459" s="111"/>
      <c r="LL459" s="111"/>
      <c r="LM459" s="111"/>
      <c r="LN459" s="111"/>
      <c r="LO459" s="111"/>
      <c r="LP459" s="111"/>
      <c r="LQ459" s="111"/>
      <c r="LR459" s="111"/>
      <c r="LS459" s="111"/>
      <c r="LT459" s="111"/>
      <c r="LU459" s="111"/>
      <c r="LV459" s="111"/>
      <c r="LW459" s="111"/>
      <c r="LX459" s="111"/>
      <c r="LY459" s="111"/>
      <c r="LZ459" s="111"/>
      <c r="MA459" s="111"/>
      <c r="MB459" s="111"/>
      <c r="MC459" s="111"/>
      <c r="MD459" s="111"/>
      <c r="ME459" s="111"/>
      <c r="MF459" s="111"/>
      <c r="MG459" s="111"/>
      <c r="MH459" s="111"/>
      <c r="MI459" s="111"/>
      <c r="MJ459" s="111"/>
      <c r="MK459" s="111"/>
      <c r="ML459" s="111"/>
      <c r="MM459" s="111"/>
      <c r="MN459" s="111"/>
      <c r="MO459" s="111"/>
      <c r="MP459" s="111"/>
      <c r="MQ459" s="111"/>
      <c r="MR459" s="111"/>
      <c r="MS459" s="111"/>
      <c r="MT459" s="111"/>
      <c r="MU459" s="111"/>
      <c r="MV459" s="111"/>
      <c r="MW459" s="111"/>
      <c r="MX459" s="111"/>
      <c r="MY459" s="111"/>
      <c r="MZ459" s="111"/>
      <c r="NA459" s="111"/>
      <c r="NB459" s="111"/>
      <c r="NC459" s="111"/>
      <c r="ND459" s="111"/>
      <c r="NE459" s="111"/>
      <c r="NF459" s="111"/>
      <c r="NG459" s="111"/>
      <c r="NH459" s="111"/>
      <c r="NI459" s="111"/>
      <c r="NJ459" s="111"/>
      <c r="NK459" s="111"/>
      <c r="NL459" s="111"/>
      <c r="NM459" s="111"/>
      <c r="NN459" s="111"/>
      <c r="NO459" s="111"/>
      <c r="NP459" s="111"/>
      <c r="NQ459" s="111"/>
      <c r="NR459" s="111"/>
      <c r="NS459" s="111"/>
      <c r="NT459" s="111"/>
      <c r="NU459" s="111"/>
      <c r="NV459" s="111"/>
      <c r="NW459" s="111"/>
      <c r="NX459" s="111"/>
      <c r="NY459" s="111"/>
      <c r="NZ459" s="111"/>
      <c r="OA459" s="111"/>
      <c r="OB459" s="111"/>
      <c r="OC459" s="111"/>
      <c r="OD459" s="111"/>
      <c r="OE459" s="111"/>
      <c r="OF459" s="111"/>
      <c r="OG459" s="111"/>
      <c r="OH459" s="111"/>
      <c r="OI459" s="111"/>
      <c r="OJ459" s="111"/>
      <c r="OK459" s="111"/>
      <c r="OL459" s="111"/>
      <c r="OM459" s="111"/>
      <c r="ON459" s="111"/>
      <c r="OO459" s="111"/>
      <c r="OP459" s="111"/>
      <c r="OQ459" s="111"/>
      <c r="OR459" s="111"/>
      <c r="OS459" s="111"/>
      <c r="OT459" s="111"/>
      <c r="OU459" s="111"/>
      <c r="OV459" s="111"/>
      <c r="OW459" s="111"/>
      <c r="OX459" s="111"/>
      <c r="OY459" s="111"/>
      <c r="OZ459" s="111"/>
      <c r="PA459" s="111"/>
      <c r="PB459" s="111"/>
      <c r="PC459" s="111"/>
      <c r="PD459" s="111"/>
      <c r="PE459" s="111"/>
      <c r="PF459" s="111"/>
      <c r="PG459" s="111"/>
      <c r="PH459" s="111"/>
      <c r="PI459" s="111"/>
      <c r="PJ459" s="111"/>
      <c r="PK459" s="111"/>
      <c r="PL459" s="111"/>
      <c r="PM459" s="111"/>
      <c r="PN459" s="111"/>
      <c r="PO459" s="111"/>
      <c r="PP459" s="111"/>
      <c r="PQ459" s="111"/>
      <c r="PR459" s="111"/>
      <c r="PS459" s="111"/>
      <c r="PT459" s="111"/>
      <c r="PU459" s="111"/>
      <c r="PV459" s="111"/>
      <c r="PW459" s="111"/>
      <c r="PX459" s="111"/>
      <c r="PY459" s="111"/>
      <c r="PZ459" s="111"/>
      <c r="QA459" s="111"/>
      <c r="QB459" s="111"/>
      <c r="QC459" s="111"/>
      <c r="QD459" s="111"/>
      <c r="QE459" s="111"/>
      <c r="QF459" s="111"/>
      <c r="QG459" s="111"/>
      <c r="QH459" s="111"/>
      <c r="QI459" s="111"/>
      <c r="QJ459" s="111"/>
      <c r="QK459" s="111"/>
      <c r="QL459" s="111"/>
      <c r="QM459" s="111"/>
      <c r="QN459" s="111"/>
      <c r="QO459" s="111"/>
      <c r="QP459" s="111"/>
      <c r="QQ459" s="111"/>
      <c r="QR459" s="111"/>
      <c r="QS459" s="111"/>
      <c r="QT459" s="111"/>
      <c r="QU459" s="111"/>
      <c r="QV459" s="111"/>
      <c r="QW459" s="111"/>
      <c r="QX459" s="111"/>
      <c r="QY459" s="111"/>
      <c r="QZ459" s="111"/>
      <c r="RA459" s="111"/>
      <c r="RB459" s="111"/>
      <c r="RC459" s="111"/>
      <c r="RD459" s="111"/>
      <c r="RE459" s="111"/>
      <c r="RF459" s="111"/>
      <c r="RG459" s="111"/>
      <c r="RH459" s="111"/>
      <c r="RI459" s="111"/>
      <c r="RJ459" s="111"/>
      <c r="RK459" s="111"/>
      <c r="RL459" s="111"/>
      <c r="RM459" s="111"/>
      <c r="RN459" s="111"/>
      <c r="RO459" s="111"/>
      <c r="RP459" s="111"/>
      <c r="RQ459" s="111"/>
      <c r="RR459" s="111"/>
      <c r="RS459" s="111"/>
      <c r="RT459" s="111"/>
      <c r="RU459" s="111"/>
      <c r="RV459" s="111"/>
      <c r="RW459" s="111"/>
      <c r="RX459" s="111"/>
      <c r="RY459" s="111"/>
      <c r="RZ459" s="111"/>
      <c r="SA459" s="111"/>
      <c r="SB459" s="111"/>
      <c r="SC459" s="111"/>
      <c r="SD459" s="111"/>
      <c r="SE459" s="111"/>
      <c r="SF459" s="111"/>
      <c r="SG459" s="111"/>
      <c r="SH459" s="111"/>
      <c r="SI459" s="111"/>
      <c r="SJ459" s="111"/>
      <c r="SK459" s="111"/>
      <c r="SL459" s="111"/>
      <c r="SM459" s="111"/>
      <c r="SN459" s="111"/>
      <c r="SO459" s="111"/>
      <c r="SP459" s="111"/>
      <c r="SQ459" s="111"/>
      <c r="SR459" s="111"/>
      <c r="SS459" s="111"/>
      <c r="ST459" s="111"/>
      <c r="SU459" s="111"/>
      <c r="SV459" s="111"/>
      <c r="SW459" s="111"/>
      <c r="SX459" s="111"/>
      <c r="SY459" s="111"/>
      <c r="SZ459" s="111"/>
      <c r="TA459" s="111"/>
      <c r="TB459" s="111"/>
      <c r="TC459" s="111"/>
      <c r="TD459" s="111"/>
      <c r="TE459" s="111"/>
      <c r="TF459" s="111"/>
      <c r="TG459" s="111"/>
      <c r="TH459" s="111"/>
      <c r="TI459" s="111"/>
      <c r="TJ459" s="111"/>
      <c r="TK459" s="111"/>
      <c r="TL459" s="111"/>
      <c r="TM459" s="111"/>
      <c r="TN459" s="111"/>
      <c r="TO459" s="111"/>
      <c r="TP459" s="111"/>
      <c r="TQ459" s="111"/>
      <c r="TR459" s="111"/>
      <c r="TS459" s="111"/>
      <c r="TT459" s="111"/>
      <c r="TU459" s="111"/>
      <c r="TV459" s="111"/>
      <c r="TW459" s="111"/>
      <c r="TX459" s="111"/>
      <c r="TY459" s="111"/>
      <c r="TZ459" s="111"/>
      <c r="UA459" s="111"/>
      <c r="UB459" s="111"/>
      <c r="UC459" s="111"/>
      <c r="UD459" s="111"/>
      <c r="UE459" s="111"/>
      <c r="UF459" s="111"/>
      <c r="UG459" s="111"/>
      <c r="UH459" s="111"/>
      <c r="UI459" s="111"/>
      <c r="UJ459" s="111"/>
      <c r="UK459" s="111"/>
      <c r="UL459" s="111"/>
      <c r="UM459" s="111"/>
      <c r="UN459" s="111"/>
      <c r="UO459" s="111"/>
      <c r="UP459" s="111"/>
      <c r="UQ459" s="111"/>
      <c r="UR459" s="111"/>
      <c r="US459" s="111"/>
      <c r="UT459" s="111"/>
      <c r="UU459" s="111"/>
      <c r="UV459" s="111"/>
      <c r="UW459" s="111"/>
      <c r="UX459" s="111"/>
      <c r="UY459" s="111"/>
      <c r="UZ459" s="111"/>
      <c r="VA459" s="111"/>
      <c r="VB459" s="111"/>
      <c r="VC459" s="111"/>
      <c r="VD459" s="111"/>
      <c r="VE459" s="111"/>
      <c r="VF459" s="111"/>
      <c r="VG459" s="111"/>
      <c r="VH459" s="111"/>
      <c r="VI459" s="111"/>
      <c r="VJ459" s="111"/>
      <c r="VK459" s="111"/>
      <c r="VL459" s="111"/>
      <c r="VM459" s="111"/>
      <c r="VN459" s="111"/>
      <c r="VO459" s="111"/>
      <c r="VP459" s="111"/>
      <c r="VQ459" s="111"/>
      <c r="VR459" s="111"/>
      <c r="VS459" s="111"/>
      <c r="VT459" s="111"/>
      <c r="VU459" s="111"/>
      <c r="VV459" s="111"/>
      <c r="VW459" s="111"/>
      <c r="VX459" s="111"/>
      <c r="VY459" s="111"/>
      <c r="VZ459" s="111"/>
      <c r="WA459" s="111"/>
      <c r="WB459" s="111"/>
      <c r="WC459" s="111"/>
      <c r="WD459" s="111"/>
      <c r="WE459" s="111"/>
      <c r="WF459" s="111"/>
      <c r="WG459" s="111"/>
      <c r="WH459" s="111"/>
      <c r="WI459" s="111"/>
      <c r="WJ459" s="111"/>
      <c r="WK459" s="111"/>
      <c r="WL459" s="111"/>
      <c r="WM459" s="111"/>
      <c r="WN459" s="111"/>
      <c r="WO459" s="111"/>
      <c r="WP459" s="111"/>
      <c r="WQ459" s="111"/>
      <c r="WR459" s="111"/>
      <c r="WS459" s="111"/>
      <c r="WT459" s="111"/>
      <c r="WU459" s="111"/>
      <c r="WV459" s="111"/>
      <c r="WW459" s="111"/>
      <c r="WX459" s="111"/>
      <c r="WY459" s="111"/>
      <c r="WZ459" s="111"/>
      <c r="XA459" s="111"/>
      <c r="XB459" s="111"/>
      <c r="XC459" s="111"/>
      <c r="XD459" s="111"/>
      <c r="XE459" s="111"/>
      <c r="XF459" s="111"/>
      <c r="XG459" s="111"/>
      <c r="XH459" s="111"/>
      <c r="XI459" s="111"/>
      <c r="XJ459" s="111"/>
      <c r="XK459" s="111"/>
      <c r="XL459" s="111"/>
      <c r="XM459" s="111"/>
      <c r="XN459" s="111"/>
      <c r="XO459" s="111"/>
      <c r="XP459" s="111"/>
      <c r="XQ459" s="111"/>
      <c r="XR459" s="111"/>
      <c r="XS459" s="111"/>
      <c r="XT459" s="111"/>
      <c r="XU459" s="111"/>
      <c r="XV459" s="111"/>
      <c r="XW459" s="111"/>
      <c r="XX459" s="111"/>
      <c r="XY459" s="111"/>
      <c r="XZ459" s="111"/>
      <c r="YA459" s="111"/>
      <c r="YB459" s="111"/>
      <c r="YC459" s="111"/>
      <c r="YD459" s="111"/>
      <c r="YE459" s="111"/>
      <c r="YF459" s="111"/>
      <c r="YG459" s="111"/>
      <c r="YH459" s="111"/>
      <c r="YI459" s="111"/>
      <c r="YJ459" s="111"/>
      <c r="YK459" s="111"/>
      <c r="YL459" s="111"/>
      <c r="YM459" s="111"/>
      <c r="YN459" s="111"/>
      <c r="YO459" s="111"/>
      <c r="YP459" s="111"/>
      <c r="YQ459" s="111"/>
      <c r="YR459" s="111"/>
      <c r="YS459" s="111"/>
      <c r="YT459" s="111"/>
      <c r="YU459" s="111"/>
      <c r="YV459" s="111"/>
      <c r="YW459" s="111"/>
      <c r="YX459" s="111"/>
      <c r="YY459" s="111"/>
      <c r="YZ459" s="111"/>
      <c r="ZA459" s="111"/>
      <c r="ZB459" s="111"/>
      <c r="ZC459" s="111"/>
      <c r="ZD459" s="111"/>
      <c r="ZE459" s="111"/>
      <c r="ZF459" s="111"/>
      <c r="ZG459" s="111"/>
      <c r="ZH459" s="111"/>
      <c r="ZI459" s="111"/>
      <c r="ZJ459" s="111"/>
      <c r="ZK459" s="111"/>
      <c r="ZL459" s="111"/>
      <c r="ZM459" s="111"/>
      <c r="ZN459" s="111"/>
      <c r="ZO459" s="111"/>
      <c r="ZP459" s="111"/>
      <c r="ZQ459" s="111"/>
      <c r="ZR459" s="111"/>
      <c r="ZS459" s="111"/>
      <c r="ZT459" s="111"/>
      <c r="ZU459" s="111"/>
      <c r="ZV459" s="111"/>
      <c r="ZW459" s="111"/>
      <c r="ZX459" s="111"/>
      <c r="ZY459" s="111"/>
      <c r="ZZ459" s="111"/>
      <c r="AAA459" s="111"/>
      <c r="AAB459" s="111"/>
      <c r="AAC459" s="111"/>
      <c r="AAD459" s="111"/>
      <c r="AAE459" s="111"/>
      <c r="AAF459" s="111"/>
      <c r="AAG459" s="111"/>
      <c r="AAH459" s="111"/>
      <c r="AAI459" s="111"/>
      <c r="AAJ459" s="111"/>
      <c r="AAK459" s="111"/>
      <c r="AAL459" s="111"/>
      <c r="AAM459" s="111"/>
      <c r="AAN459" s="111"/>
      <c r="AAO459" s="111"/>
      <c r="AAP459" s="111"/>
      <c r="AAQ459" s="111"/>
      <c r="AAR459" s="111"/>
      <c r="AAS459" s="111"/>
      <c r="AAT459" s="111"/>
      <c r="AAU459" s="111"/>
      <c r="AAV459" s="111"/>
      <c r="AAW459" s="111"/>
      <c r="AAX459" s="111"/>
      <c r="AAY459" s="111"/>
      <c r="AAZ459" s="111"/>
      <c r="ABA459" s="111"/>
      <c r="ABB459" s="111"/>
      <c r="ABC459" s="111"/>
      <c r="ABD459" s="111"/>
      <c r="ABE459" s="111"/>
      <c r="ABF459" s="111"/>
      <c r="ABG459" s="111"/>
      <c r="ABH459" s="111"/>
      <c r="ABI459" s="111"/>
      <c r="ABJ459" s="111"/>
      <c r="ABK459" s="111"/>
      <c r="ABL459" s="111"/>
      <c r="ABM459" s="111"/>
      <c r="ABN459" s="111"/>
      <c r="ABO459" s="111"/>
      <c r="ABP459" s="111"/>
      <c r="ABQ459" s="111"/>
      <c r="ABR459" s="111"/>
      <c r="ABS459" s="111"/>
      <c r="ABT459" s="111"/>
      <c r="ABU459" s="111"/>
      <c r="ABV459" s="111"/>
      <c r="ABW459" s="111"/>
      <c r="ABX459" s="111"/>
      <c r="ABY459" s="111"/>
      <c r="ABZ459" s="111"/>
      <c r="ACA459" s="111"/>
      <c r="ACB459" s="111"/>
      <c r="ACC459" s="111"/>
      <c r="ACD459" s="111"/>
      <c r="ACE459" s="111"/>
      <c r="ACF459" s="111"/>
      <c r="ACG459" s="111"/>
      <c r="ACH459" s="111"/>
      <c r="ACI459" s="111"/>
      <c r="ACJ459" s="111"/>
      <c r="ACK459" s="111"/>
      <c r="ACL459" s="111"/>
      <c r="ACM459" s="111"/>
      <c r="ACN459" s="111"/>
      <c r="ACO459" s="111"/>
      <c r="ACP459" s="111"/>
      <c r="ACQ459" s="111"/>
      <c r="ACR459" s="111"/>
      <c r="ACS459" s="111"/>
      <c r="ACT459" s="111"/>
      <c r="ACU459" s="111"/>
      <c r="ACV459" s="111"/>
      <c r="ACW459" s="111"/>
      <c r="ACX459" s="111"/>
      <c r="ACY459" s="111"/>
      <c r="ACZ459" s="111"/>
      <c r="ADA459" s="111"/>
      <c r="ADB459" s="111"/>
      <c r="ADC459" s="111"/>
      <c r="ADD459" s="111"/>
      <c r="ADE459" s="111"/>
      <c r="ADF459" s="111"/>
      <c r="ADG459" s="111"/>
      <c r="ADH459" s="111"/>
      <c r="ADI459" s="111"/>
      <c r="ADJ459" s="111"/>
      <c r="ADK459" s="111"/>
      <c r="ADL459" s="111"/>
      <c r="ADM459" s="111"/>
      <c r="ADN459" s="111"/>
      <c r="ADO459" s="111"/>
      <c r="ADP459" s="111"/>
      <c r="ADQ459" s="111"/>
      <c r="ADR459" s="111"/>
      <c r="ADS459" s="111"/>
      <c r="ADT459" s="111"/>
      <c r="ADU459" s="111"/>
      <c r="ADV459" s="111"/>
    </row>
    <row r="460" spans="2:802" s="110" customFormat="1"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  <c r="AE460" s="111"/>
      <c r="AF460" s="111"/>
      <c r="AG460" s="111"/>
      <c r="AH460" s="111"/>
      <c r="AI460" s="111"/>
      <c r="AJ460" s="111"/>
      <c r="AK460" s="111"/>
      <c r="AL460" s="111"/>
      <c r="AM460" s="111"/>
      <c r="AN460" s="111"/>
      <c r="AO460" s="111"/>
      <c r="AP460" s="111"/>
      <c r="AQ460" s="111"/>
      <c r="AR460" s="111"/>
      <c r="AS460" s="111"/>
      <c r="AT460" s="111"/>
      <c r="AU460" s="111"/>
      <c r="AV460" s="111"/>
      <c r="AW460" s="111"/>
      <c r="AX460" s="111"/>
      <c r="AY460" s="111"/>
      <c r="AZ460" s="111"/>
      <c r="BA460" s="111"/>
      <c r="BB460" s="111"/>
      <c r="BC460" s="111"/>
      <c r="BD460" s="111"/>
      <c r="BE460" s="111"/>
      <c r="BF460" s="111"/>
      <c r="BG460" s="111"/>
      <c r="BH460" s="111"/>
      <c r="BI460" s="111"/>
      <c r="BJ460" s="111"/>
      <c r="BK460" s="111"/>
      <c r="BL460" s="111"/>
      <c r="BM460" s="111"/>
      <c r="BN460" s="111"/>
      <c r="BO460" s="111"/>
      <c r="BP460" s="111"/>
      <c r="BQ460" s="111"/>
      <c r="BR460" s="111"/>
      <c r="BS460" s="111"/>
      <c r="BT460" s="111"/>
      <c r="BU460" s="111"/>
      <c r="BV460" s="111"/>
      <c r="BW460" s="111"/>
      <c r="BX460" s="111"/>
      <c r="BY460" s="111"/>
      <c r="BZ460" s="111"/>
      <c r="CA460" s="111"/>
      <c r="CB460" s="111"/>
      <c r="CC460" s="111"/>
      <c r="CD460" s="111"/>
      <c r="CE460" s="111"/>
      <c r="CF460" s="111"/>
      <c r="CG460" s="111"/>
      <c r="CH460" s="111"/>
      <c r="CI460" s="111"/>
      <c r="CJ460" s="111"/>
      <c r="CK460" s="111"/>
      <c r="CL460" s="111"/>
      <c r="CM460" s="111"/>
      <c r="CN460" s="111"/>
      <c r="CO460" s="111"/>
      <c r="CP460" s="111"/>
      <c r="CQ460" s="111"/>
      <c r="CR460" s="111"/>
      <c r="CS460" s="111"/>
      <c r="CT460" s="111"/>
      <c r="CU460" s="111"/>
      <c r="CV460" s="111"/>
      <c r="CW460" s="111"/>
      <c r="CX460" s="111"/>
      <c r="CY460" s="111"/>
      <c r="CZ460" s="111"/>
      <c r="DA460" s="111"/>
      <c r="DB460" s="111"/>
      <c r="DC460" s="111"/>
      <c r="DD460" s="111"/>
      <c r="DE460" s="111"/>
      <c r="DF460" s="111"/>
      <c r="DG460" s="111"/>
      <c r="DH460" s="111"/>
      <c r="DI460" s="111"/>
      <c r="DJ460" s="111"/>
      <c r="DK460" s="111"/>
      <c r="DL460" s="111"/>
      <c r="DM460" s="111"/>
      <c r="DN460" s="111"/>
      <c r="DO460" s="111"/>
      <c r="DP460" s="111"/>
      <c r="DQ460" s="111"/>
      <c r="DR460" s="111"/>
      <c r="DS460" s="111"/>
      <c r="DT460" s="111"/>
      <c r="DU460" s="111"/>
      <c r="DV460" s="111"/>
      <c r="DW460" s="111"/>
      <c r="DX460" s="111"/>
      <c r="DY460" s="111"/>
      <c r="DZ460" s="111"/>
      <c r="EA460" s="111"/>
      <c r="EB460" s="111"/>
      <c r="EC460" s="111"/>
      <c r="ED460" s="111"/>
      <c r="EE460" s="111"/>
      <c r="EF460" s="111"/>
      <c r="EG460" s="111"/>
      <c r="EH460" s="111"/>
      <c r="EI460" s="111"/>
      <c r="EJ460" s="111"/>
      <c r="EK460" s="111"/>
      <c r="EL460" s="111"/>
      <c r="EM460" s="111"/>
      <c r="EN460" s="111"/>
      <c r="EO460" s="111"/>
      <c r="EP460" s="111"/>
      <c r="EQ460" s="111"/>
      <c r="ER460" s="111"/>
      <c r="ES460" s="111"/>
      <c r="ET460" s="111"/>
      <c r="EU460" s="111"/>
      <c r="EV460" s="111"/>
      <c r="EW460" s="111"/>
      <c r="EX460" s="111"/>
      <c r="EY460" s="111"/>
      <c r="EZ460" s="111"/>
      <c r="FA460" s="111"/>
      <c r="FB460" s="111"/>
      <c r="FC460" s="111"/>
      <c r="FD460" s="111"/>
      <c r="FE460" s="111"/>
      <c r="FF460" s="111"/>
      <c r="FG460" s="111"/>
      <c r="FH460" s="111"/>
      <c r="FI460" s="111"/>
      <c r="FJ460" s="111"/>
      <c r="FK460" s="111"/>
      <c r="FL460" s="111"/>
      <c r="FM460" s="111"/>
      <c r="FN460" s="111"/>
      <c r="FO460" s="111"/>
      <c r="FP460" s="111"/>
      <c r="FQ460" s="111"/>
      <c r="FR460" s="111"/>
      <c r="FS460" s="111"/>
      <c r="FT460" s="111"/>
      <c r="FU460" s="111"/>
      <c r="FV460" s="111"/>
      <c r="FW460" s="111"/>
      <c r="FX460" s="111"/>
      <c r="FY460" s="111"/>
      <c r="FZ460" s="111"/>
      <c r="GA460" s="111"/>
      <c r="GB460" s="111"/>
      <c r="GC460" s="111"/>
      <c r="GD460" s="111"/>
      <c r="GE460" s="111"/>
      <c r="GF460" s="111"/>
      <c r="GG460" s="111"/>
      <c r="GH460" s="111"/>
      <c r="GI460" s="111"/>
      <c r="GJ460" s="111"/>
      <c r="GK460" s="111"/>
      <c r="GL460" s="111"/>
      <c r="GM460" s="111"/>
      <c r="GN460" s="111"/>
      <c r="GO460" s="111"/>
      <c r="GP460" s="111"/>
      <c r="GQ460" s="111"/>
      <c r="GR460" s="111"/>
      <c r="GS460" s="111"/>
      <c r="GT460" s="111"/>
      <c r="GU460" s="111"/>
      <c r="GV460" s="111"/>
      <c r="GW460" s="111"/>
      <c r="GX460" s="111"/>
      <c r="GY460" s="111"/>
      <c r="GZ460" s="111"/>
      <c r="HA460" s="111"/>
      <c r="HB460" s="111"/>
      <c r="HC460" s="111"/>
      <c r="HD460" s="111"/>
      <c r="HE460" s="111"/>
      <c r="HF460" s="111"/>
      <c r="HG460" s="111"/>
      <c r="HH460" s="111"/>
      <c r="HI460" s="111"/>
      <c r="HJ460" s="111"/>
      <c r="HK460" s="111"/>
      <c r="HL460" s="111"/>
      <c r="HM460" s="111"/>
      <c r="HN460" s="111"/>
      <c r="HO460" s="111"/>
      <c r="HP460" s="111"/>
      <c r="HQ460" s="111"/>
      <c r="HR460" s="111"/>
      <c r="HS460" s="111"/>
      <c r="HT460" s="111"/>
      <c r="HU460" s="111"/>
      <c r="HV460" s="111"/>
      <c r="HW460" s="111"/>
      <c r="HX460" s="111"/>
      <c r="HY460" s="111"/>
      <c r="HZ460" s="111"/>
      <c r="IA460" s="111"/>
      <c r="IB460" s="111"/>
      <c r="IC460" s="111"/>
      <c r="ID460" s="111"/>
      <c r="IE460" s="111"/>
      <c r="IF460" s="111"/>
      <c r="IG460" s="111"/>
      <c r="IH460" s="111"/>
      <c r="II460" s="111"/>
      <c r="IJ460" s="111"/>
      <c r="IK460" s="111"/>
      <c r="IL460" s="111"/>
      <c r="IM460" s="111"/>
      <c r="IN460" s="111"/>
      <c r="IO460" s="111"/>
      <c r="IP460" s="111"/>
      <c r="IQ460" s="111"/>
      <c r="IR460" s="111"/>
      <c r="IS460" s="111"/>
      <c r="IT460" s="111"/>
      <c r="IU460" s="111"/>
      <c r="IV460" s="111"/>
      <c r="IW460" s="111"/>
      <c r="IX460" s="111"/>
      <c r="IY460" s="111"/>
      <c r="IZ460" s="111"/>
      <c r="JA460" s="111"/>
      <c r="JB460" s="111"/>
      <c r="JC460" s="111"/>
      <c r="JD460" s="111"/>
      <c r="JE460" s="111"/>
      <c r="JF460" s="111"/>
      <c r="JG460" s="111"/>
      <c r="JH460" s="111"/>
      <c r="JI460" s="111"/>
      <c r="JJ460" s="111"/>
      <c r="JK460" s="111"/>
      <c r="JL460" s="111"/>
      <c r="JM460" s="111"/>
      <c r="JN460" s="111"/>
      <c r="JO460" s="111"/>
      <c r="JP460" s="111"/>
      <c r="JQ460" s="111"/>
      <c r="JR460" s="111"/>
      <c r="JS460" s="111"/>
      <c r="JT460" s="111"/>
      <c r="JU460" s="111"/>
      <c r="JV460" s="111"/>
      <c r="JW460" s="111"/>
      <c r="JX460" s="111"/>
      <c r="JY460" s="111"/>
      <c r="JZ460" s="111"/>
      <c r="KA460" s="111"/>
      <c r="KB460" s="111"/>
      <c r="KC460" s="111"/>
      <c r="KD460" s="111"/>
      <c r="KE460" s="111"/>
      <c r="KF460" s="111"/>
      <c r="KG460" s="111"/>
      <c r="KH460" s="111"/>
      <c r="KI460" s="111"/>
      <c r="KJ460" s="111"/>
      <c r="KK460" s="111"/>
      <c r="KL460" s="111"/>
      <c r="KM460" s="111"/>
      <c r="KN460" s="111"/>
      <c r="KO460" s="111"/>
      <c r="KP460" s="111"/>
      <c r="KQ460" s="111"/>
      <c r="KR460" s="111"/>
      <c r="KS460" s="111"/>
      <c r="KT460" s="111"/>
      <c r="KU460" s="111"/>
      <c r="KV460" s="111"/>
      <c r="KW460" s="111"/>
      <c r="KX460" s="111"/>
      <c r="KY460" s="111"/>
      <c r="KZ460" s="111"/>
      <c r="LA460" s="111"/>
      <c r="LB460" s="111"/>
      <c r="LC460" s="111"/>
      <c r="LD460" s="111"/>
      <c r="LE460" s="111"/>
      <c r="LF460" s="111"/>
      <c r="LG460" s="111"/>
      <c r="LH460" s="111"/>
      <c r="LI460" s="111"/>
      <c r="LJ460" s="111"/>
      <c r="LK460" s="111"/>
      <c r="LL460" s="111"/>
      <c r="LM460" s="111"/>
      <c r="LN460" s="111"/>
      <c r="LO460" s="111"/>
      <c r="LP460" s="111"/>
      <c r="LQ460" s="111"/>
      <c r="LR460" s="111"/>
      <c r="LS460" s="111"/>
      <c r="LT460" s="111"/>
      <c r="LU460" s="111"/>
      <c r="LV460" s="111"/>
      <c r="LW460" s="111"/>
      <c r="LX460" s="111"/>
      <c r="LY460" s="111"/>
      <c r="LZ460" s="111"/>
      <c r="MA460" s="111"/>
      <c r="MB460" s="111"/>
      <c r="MC460" s="111"/>
      <c r="MD460" s="111"/>
      <c r="ME460" s="111"/>
      <c r="MF460" s="111"/>
      <c r="MG460" s="111"/>
      <c r="MH460" s="111"/>
      <c r="MI460" s="111"/>
      <c r="MJ460" s="111"/>
      <c r="MK460" s="111"/>
      <c r="ML460" s="111"/>
      <c r="MM460" s="111"/>
      <c r="MN460" s="111"/>
      <c r="MO460" s="111"/>
      <c r="MP460" s="111"/>
      <c r="MQ460" s="111"/>
      <c r="MR460" s="111"/>
      <c r="MS460" s="111"/>
      <c r="MT460" s="111"/>
      <c r="MU460" s="111"/>
      <c r="MV460" s="111"/>
      <c r="MW460" s="111"/>
      <c r="MX460" s="111"/>
      <c r="MY460" s="111"/>
      <c r="MZ460" s="111"/>
      <c r="NA460" s="111"/>
      <c r="NB460" s="111"/>
      <c r="NC460" s="111"/>
      <c r="ND460" s="111"/>
      <c r="NE460" s="111"/>
      <c r="NF460" s="111"/>
      <c r="NG460" s="111"/>
      <c r="NH460" s="111"/>
      <c r="NI460" s="111"/>
      <c r="NJ460" s="111"/>
      <c r="NK460" s="111"/>
      <c r="NL460" s="111"/>
      <c r="NM460" s="111"/>
      <c r="NN460" s="111"/>
      <c r="NO460" s="111"/>
      <c r="NP460" s="111"/>
      <c r="NQ460" s="111"/>
      <c r="NR460" s="111"/>
      <c r="NS460" s="111"/>
      <c r="NT460" s="111"/>
      <c r="NU460" s="111"/>
      <c r="NV460" s="111"/>
      <c r="NW460" s="111"/>
      <c r="NX460" s="111"/>
      <c r="NY460" s="111"/>
      <c r="NZ460" s="111"/>
      <c r="OA460" s="111"/>
      <c r="OB460" s="111"/>
      <c r="OC460" s="111"/>
      <c r="OD460" s="111"/>
      <c r="OE460" s="111"/>
      <c r="OF460" s="111"/>
      <c r="OG460" s="111"/>
      <c r="OH460" s="111"/>
      <c r="OI460" s="111"/>
      <c r="OJ460" s="111"/>
      <c r="OK460" s="111"/>
      <c r="OL460" s="111"/>
      <c r="OM460" s="111"/>
      <c r="ON460" s="111"/>
      <c r="OO460" s="111"/>
      <c r="OP460" s="111"/>
      <c r="OQ460" s="111"/>
      <c r="OR460" s="111"/>
      <c r="OS460" s="111"/>
      <c r="OT460" s="111"/>
      <c r="OU460" s="111"/>
      <c r="OV460" s="111"/>
      <c r="OW460" s="111"/>
      <c r="OX460" s="111"/>
      <c r="OY460" s="111"/>
      <c r="OZ460" s="111"/>
      <c r="PA460" s="111"/>
      <c r="PB460" s="111"/>
      <c r="PC460" s="111"/>
      <c r="PD460" s="111"/>
      <c r="PE460" s="111"/>
      <c r="PF460" s="111"/>
      <c r="PG460" s="111"/>
      <c r="PH460" s="111"/>
      <c r="PI460" s="111"/>
      <c r="PJ460" s="111"/>
      <c r="PK460" s="111"/>
      <c r="PL460" s="111"/>
      <c r="PM460" s="111"/>
      <c r="PN460" s="111"/>
      <c r="PO460" s="111"/>
      <c r="PP460" s="111"/>
      <c r="PQ460" s="111"/>
      <c r="PR460" s="111"/>
      <c r="PS460" s="111"/>
      <c r="PT460" s="111"/>
      <c r="PU460" s="111"/>
      <c r="PV460" s="111"/>
      <c r="PW460" s="111"/>
      <c r="PX460" s="111"/>
      <c r="PY460" s="111"/>
      <c r="PZ460" s="111"/>
      <c r="QA460" s="111"/>
      <c r="QB460" s="111"/>
      <c r="QC460" s="111"/>
      <c r="QD460" s="111"/>
      <c r="QE460" s="111"/>
      <c r="QF460" s="111"/>
      <c r="QG460" s="111"/>
      <c r="QH460" s="111"/>
      <c r="QI460" s="111"/>
      <c r="QJ460" s="111"/>
      <c r="QK460" s="111"/>
      <c r="QL460" s="111"/>
      <c r="QM460" s="111"/>
      <c r="QN460" s="111"/>
      <c r="QO460" s="111"/>
      <c r="QP460" s="111"/>
      <c r="QQ460" s="111"/>
      <c r="QR460" s="111"/>
      <c r="QS460" s="111"/>
      <c r="QT460" s="111"/>
      <c r="QU460" s="111"/>
      <c r="QV460" s="111"/>
      <c r="QW460" s="111"/>
      <c r="QX460" s="111"/>
      <c r="QY460" s="111"/>
      <c r="QZ460" s="111"/>
      <c r="RA460" s="111"/>
      <c r="RB460" s="111"/>
      <c r="RC460" s="111"/>
      <c r="RD460" s="111"/>
      <c r="RE460" s="111"/>
      <c r="RF460" s="111"/>
      <c r="RG460" s="111"/>
      <c r="RH460" s="111"/>
      <c r="RI460" s="111"/>
      <c r="RJ460" s="111"/>
      <c r="RK460" s="111"/>
      <c r="RL460" s="111"/>
      <c r="RM460" s="111"/>
      <c r="RN460" s="111"/>
      <c r="RO460" s="111"/>
      <c r="RP460" s="111"/>
      <c r="RQ460" s="111"/>
      <c r="RR460" s="111"/>
      <c r="RS460" s="111"/>
      <c r="RT460" s="111"/>
      <c r="RU460" s="111"/>
      <c r="RV460" s="111"/>
      <c r="RW460" s="111"/>
      <c r="RX460" s="111"/>
      <c r="RY460" s="111"/>
      <c r="RZ460" s="111"/>
      <c r="SA460" s="111"/>
      <c r="SB460" s="111"/>
      <c r="SC460" s="111"/>
      <c r="SD460" s="111"/>
      <c r="SE460" s="111"/>
      <c r="SF460" s="111"/>
      <c r="SG460" s="111"/>
      <c r="SH460" s="111"/>
      <c r="SI460" s="111"/>
      <c r="SJ460" s="111"/>
      <c r="SK460" s="111"/>
      <c r="SL460" s="111"/>
      <c r="SM460" s="111"/>
      <c r="SN460" s="111"/>
      <c r="SO460" s="111"/>
      <c r="SP460" s="111"/>
      <c r="SQ460" s="111"/>
      <c r="SR460" s="111"/>
      <c r="SS460" s="111"/>
      <c r="ST460" s="111"/>
      <c r="SU460" s="111"/>
      <c r="SV460" s="111"/>
      <c r="SW460" s="111"/>
      <c r="SX460" s="111"/>
      <c r="SY460" s="111"/>
      <c r="SZ460" s="111"/>
      <c r="TA460" s="111"/>
      <c r="TB460" s="111"/>
      <c r="TC460" s="111"/>
      <c r="TD460" s="111"/>
      <c r="TE460" s="111"/>
      <c r="TF460" s="111"/>
      <c r="TG460" s="111"/>
      <c r="TH460" s="111"/>
      <c r="TI460" s="111"/>
      <c r="TJ460" s="111"/>
      <c r="TK460" s="111"/>
      <c r="TL460" s="111"/>
      <c r="TM460" s="111"/>
      <c r="TN460" s="111"/>
      <c r="TO460" s="111"/>
      <c r="TP460" s="111"/>
      <c r="TQ460" s="111"/>
      <c r="TR460" s="111"/>
      <c r="TS460" s="111"/>
      <c r="TT460" s="111"/>
      <c r="TU460" s="111"/>
      <c r="TV460" s="111"/>
      <c r="TW460" s="111"/>
      <c r="TX460" s="111"/>
      <c r="TY460" s="111"/>
      <c r="TZ460" s="111"/>
      <c r="UA460" s="111"/>
      <c r="UB460" s="111"/>
      <c r="UC460" s="111"/>
      <c r="UD460" s="111"/>
      <c r="UE460" s="111"/>
      <c r="UF460" s="111"/>
      <c r="UG460" s="111"/>
      <c r="UH460" s="111"/>
      <c r="UI460" s="111"/>
      <c r="UJ460" s="111"/>
      <c r="UK460" s="111"/>
      <c r="UL460" s="111"/>
      <c r="UM460" s="111"/>
      <c r="UN460" s="111"/>
      <c r="UO460" s="111"/>
      <c r="UP460" s="111"/>
      <c r="UQ460" s="111"/>
      <c r="UR460" s="111"/>
      <c r="US460" s="111"/>
      <c r="UT460" s="111"/>
      <c r="UU460" s="111"/>
      <c r="UV460" s="111"/>
      <c r="UW460" s="111"/>
      <c r="UX460" s="111"/>
      <c r="UY460" s="111"/>
      <c r="UZ460" s="111"/>
      <c r="VA460" s="111"/>
      <c r="VB460" s="111"/>
      <c r="VC460" s="111"/>
      <c r="VD460" s="111"/>
      <c r="VE460" s="111"/>
      <c r="VF460" s="111"/>
      <c r="VG460" s="111"/>
      <c r="VH460" s="111"/>
      <c r="VI460" s="111"/>
      <c r="VJ460" s="111"/>
      <c r="VK460" s="111"/>
      <c r="VL460" s="111"/>
      <c r="VM460" s="111"/>
      <c r="VN460" s="111"/>
      <c r="VO460" s="111"/>
      <c r="VP460" s="111"/>
      <c r="VQ460" s="111"/>
      <c r="VR460" s="111"/>
      <c r="VS460" s="111"/>
      <c r="VT460" s="111"/>
      <c r="VU460" s="111"/>
      <c r="VV460" s="111"/>
      <c r="VW460" s="111"/>
      <c r="VX460" s="111"/>
      <c r="VY460" s="111"/>
      <c r="VZ460" s="111"/>
      <c r="WA460" s="111"/>
      <c r="WB460" s="111"/>
      <c r="WC460" s="111"/>
      <c r="WD460" s="111"/>
      <c r="WE460" s="111"/>
      <c r="WF460" s="111"/>
      <c r="WG460" s="111"/>
      <c r="WH460" s="111"/>
      <c r="WI460" s="111"/>
      <c r="WJ460" s="111"/>
      <c r="WK460" s="111"/>
      <c r="WL460" s="111"/>
      <c r="WM460" s="111"/>
      <c r="WN460" s="111"/>
      <c r="WO460" s="111"/>
      <c r="WP460" s="111"/>
      <c r="WQ460" s="111"/>
      <c r="WR460" s="111"/>
      <c r="WS460" s="111"/>
      <c r="WT460" s="111"/>
      <c r="WU460" s="111"/>
      <c r="WV460" s="111"/>
      <c r="WW460" s="111"/>
      <c r="WX460" s="111"/>
      <c r="WY460" s="111"/>
      <c r="WZ460" s="111"/>
      <c r="XA460" s="111"/>
      <c r="XB460" s="111"/>
      <c r="XC460" s="111"/>
      <c r="XD460" s="111"/>
      <c r="XE460" s="111"/>
      <c r="XF460" s="111"/>
      <c r="XG460" s="111"/>
      <c r="XH460" s="111"/>
      <c r="XI460" s="111"/>
      <c r="XJ460" s="111"/>
      <c r="XK460" s="111"/>
      <c r="XL460" s="111"/>
      <c r="XM460" s="111"/>
      <c r="XN460" s="111"/>
      <c r="XO460" s="111"/>
      <c r="XP460" s="111"/>
      <c r="XQ460" s="111"/>
      <c r="XR460" s="111"/>
      <c r="XS460" s="111"/>
      <c r="XT460" s="111"/>
      <c r="XU460" s="111"/>
      <c r="XV460" s="111"/>
      <c r="XW460" s="111"/>
      <c r="XX460" s="111"/>
      <c r="XY460" s="111"/>
      <c r="XZ460" s="111"/>
      <c r="YA460" s="111"/>
      <c r="YB460" s="111"/>
      <c r="YC460" s="111"/>
      <c r="YD460" s="111"/>
      <c r="YE460" s="111"/>
      <c r="YF460" s="111"/>
      <c r="YG460" s="111"/>
      <c r="YH460" s="111"/>
      <c r="YI460" s="111"/>
      <c r="YJ460" s="111"/>
      <c r="YK460" s="111"/>
      <c r="YL460" s="111"/>
      <c r="YM460" s="111"/>
      <c r="YN460" s="111"/>
      <c r="YO460" s="111"/>
      <c r="YP460" s="111"/>
      <c r="YQ460" s="111"/>
      <c r="YR460" s="111"/>
      <c r="YS460" s="111"/>
      <c r="YT460" s="111"/>
      <c r="YU460" s="111"/>
      <c r="YV460" s="111"/>
      <c r="YW460" s="111"/>
      <c r="YX460" s="111"/>
      <c r="YY460" s="111"/>
      <c r="YZ460" s="111"/>
      <c r="ZA460" s="111"/>
      <c r="ZB460" s="111"/>
      <c r="ZC460" s="111"/>
      <c r="ZD460" s="111"/>
      <c r="ZE460" s="111"/>
      <c r="ZF460" s="111"/>
      <c r="ZG460" s="111"/>
      <c r="ZH460" s="111"/>
      <c r="ZI460" s="111"/>
      <c r="ZJ460" s="111"/>
      <c r="ZK460" s="111"/>
      <c r="ZL460" s="111"/>
      <c r="ZM460" s="111"/>
      <c r="ZN460" s="111"/>
      <c r="ZO460" s="111"/>
      <c r="ZP460" s="111"/>
      <c r="ZQ460" s="111"/>
      <c r="ZR460" s="111"/>
      <c r="ZS460" s="111"/>
      <c r="ZT460" s="111"/>
      <c r="ZU460" s="111"/>
      <c r="ZV460" s="111"/>
      <c r="ZW460" s="111"/>
      <c r="ZX460" s="111"/>
      <c r="ZY460" s="111"/>
      <c r="ZZ460" s="111"/>
      <c r="AAA460" s="111"/>
      <c r="AAB460" s="111"/>
      <c r="AAC460" s="111"/>
      <c r="AAD460" s="111"/>
      <c r="AAE460" s="111"/>
      <c r="AAF460" s="111"/>
      <c r="AAG460" s="111"/>
      <c r="AAH460" s="111"/>
      <c r="AAI460" s="111"/>
      <c r="AAJ460" s="111"/>
      <c r="AAK460" s="111"/>
      <c r="AAL460" s="111"/>
      <c r="AAM460" s="111"/>
      <c r="AAN460" s="111"/>
      <c r="AAO460" s="111"/>
      <c r="AAP460" s="111"/>
      <c r="AAQ460" s="111"/>
      <c r="AAR460" s="111"/>
      <c r="AAS460" s="111"/>
      <c r="AAT460" s="111"/>
      <c r="AAU460" s="111"/>
      <c r="AAV460" s="111"/>
      <c r="AAW460" s="111"/>
      <c r="AAX460" s="111"/>
      <c r="AAY460" s="111"/>
      <c r="AAZ460" s="111"/>
      <c r="ABA460" s="111"/>
      <c r="ABB460" s="111"/>
      <c r="ABC460" s="111"/>
      <c r="ABD460" s="111"/>
      <c r="ABE460" s="111"/>
      <c r="ABF460" s="111"/>
      <c r="ABG460" s="111"/>
      <c r="ABH460" s="111"/>
      <c r="ABI460" s="111"/>
      <c r="ABJ460" s="111"/>
      <c r="ABK460" s="111"/>
      <c r="ABL460" s="111"/>
      <c r="ABM460" s="111"/>
      <c r="ABN460" s="111"/>
      <c r="ABO460" s="111"/>
      <c r="ABP460" s="111"/>
      <c r="ABQ460" s="111"/>
      <c r="ABR460" s="111"/>
      <c r="ABS460" s="111"/>
      <c r="ABT460" s="111"/>
      <c r="ABU460" s="111"/>
      <c r="ABV460" s="111"/>
      <c r="ABW460" s="111"/>
      <c r="ABX460" s="111"/>
      <c r="ABY460" s="111"/>
      <c r="ABZ460" s="111"/>
      <c r="ACA460" s="111"/>
      <c r="ACB460" s="111"/>
      <c r="ACC460" s="111"/>
      <c r="ACD460" s="111"/>
      <c r="ACE460" s="111"/>
      <c r="ACF460" s="111"/>
      <c r="ACG460" s="111"/>
      <c r="ACH460" s="111"/>
      <c r="ACI460" s="111"/>
      <c r="ACJ460" s="111"/>
      <c r="ACK460" s="111"/>
      <c r="ACL460" s="111"/>
      <c r="ACM460" s="111"/>
      <c r="ACN460" s="111"/>
      <c r="ACO460" s="111"/>
      <c r="ACP460" s="111"/>
      <c r="ACQ460" s="111"/>
      <c r="ACR460" s="111"/>
      <c r="ACS460" s="111"/>
      <c r="ACT460" s="111"/>
      <c r="ACU460" s="111"/>
      <c r="ACV460" s="111"/>
      <c r="ACW460" s="111"/>
      <c r="ACX460" s="111"/>
      <c r="ACY460" s="111"/>
      <c r="ACZ460" s="111"/>
      <c r="ADA460" s="111"/>
      <c r="ADB460" s="111"/>
      <c r="ADC460" s="111"/>
      <c r="ADD460" s="111"/>
      <c r="ADE460" s="111"/>
      <c r="ADF460" s="111"/>
      <c r="ADG460" s="111"/>
      <c r="ADH460" s="111"/>
      <c r="ADI460" s="111"/>
      <c r="ADJ460" s="111"/>
      <c r="ADK460" s="111"/>
      <c r="ADL460" s="111"/>
      <c r="ADM460" s="111"/>
      <c r="ADN460" s="111"/>
      <c r="ADO460" s="111"/>
      <c r="ADP460" s="111"/>
      <c r="ADQ460" s="111"/>
      <c r="ADR460" s="111"/>
      <c r="ADS460" s="111"/>
      <c r="ADT460" s="111"/>
      <c r="ADU460" s="111"/>
      <c r="ADV460" s="111"/>
    </row>
    <row r="461" spans="2:802" s="110" customFormat="1"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  <c r="AD461" s="111"/>
      <c r="AE461" s="111"/>
      <c r="AF461" s="111"/>
      <c r="AG461" s="111"/>
      <c r="AH461" s="111"/>
      <c r="AI461" s="111"/>
      <c r="AJ461" s="111"/>
      <c r="AK461" s="111"/>
      <c r="AL461" s="111"/>
      <c r="AM461" s="111"/>
      <c r="AN461" s="111"/>
      <c r="AO461" s="111"/>
      <c r="AP461" s="111"/>
      <c r="AQ461" s="111"/>
      <c r="AR461" s="111"/>
      <c r="AS461" s="111"/>
      <c r="AT461" s="111"/>
      <c r="AU461" s="111"/>
      <c r="AV461" s="111"/>
      <c r="AW461" s="111"/>
      <c r="AX461" s="111"/>
      <c r="AY461" s="111"/>
      <c r="AZ461" s="111"/>
      <c r="BA461" s="111"/>
      <c r="BB461" s="111"/>
      <c r="BC461" s="111"/>
      <c r="BD461" s="111"/>
      <c r="BE461" s="111"/>
      <c r="BF461" s="111"/>
      <c r="BG461" s="111"/>
      <c r="BH461" s="111"/>
      <c r="BI461" s="111"/>
      <c r="BJ461" s="111"/>
      <c r="BK461" s="111"/>
      <c r="BL461" s="111"/>
      <c r="BM461" s="111"/>
      <c r="BN461" s="111"/>
      <c r="BO461" s="111"/>
      <c r="BP461" s="111"/>
      <c r="BQ461" s="111"/>
      <c r="BR461" s="111"/>
      <c r="BS461" s="111"/>
      <c r="BT461" s="111"/>
      <c r="BU461" s="111"/>
      <c r="BV461" s="111"/>
      <c r="BW461" s="111"/>
      <c r="BX461" s="111"/>
      <c r="BY461" s="111"/>
      <c r="BZ461" s="111"/>
      <c r="CA461" s="111"/>
      <c r="CB461" s="111"/>
      <c r="CC461" s="111"/>
      <c r="CD461" s="111"/>
      <c r="CE461" s="111"/>
      <c r="CF461" s="111"/>
      <c r="CG461" s="111"/>
      <c r="CH461" s="111"/>
      <c r="CI461" s="111"/>
      <c r="CJ461" s="111"/>
      <c r="CK461" s="111"/>
      <c r="CL461" s="111"/>
      <c r="CM461" s="111"/>
      <c r="CN461" s="111"/>
      <c r="CO461" s="111"/>
      <c r="CP461" s="111"/>
      <c r="CQ461" s="111"/>
      <c r="CR461" s="111"/>
      <c r="CS461" s="111"/>
      <c r="CT461" s="111"/>
      <c r="CU461" s="111"/>
      <c r="CV461" s="111"/>
      <c r="CW461" s="111"/>
      <c r="CX461" s="111"/>
      <c r="CY461" s="111"/>
      <c r="CZ461" s="111"/>
      <c r="DA461" s="111"/>
      <c r="DB461" s="111"/>
      <c r="DC461" s="111"/>
      <c r="DD461" s="111"/>
      <c r="DE461" s="111"/>
      <c r="DF461" s="111"/>
      <c r="DG461" s="111"/>
      <c r="DH461" s="111"/>
      <c r="DI461" s="111"/>
      <c r="DJ461" s="111"/>
      <c r="DK461" s="111"/>
      <c r="DL461" s="111"/>
      <c r="DM461" s="111"/>
      <c r="DN461" s="111"/>
      <c r="DO461" s="111"/>
      <c r="DP461" s="111"/>
      <c r="DQ461" s="111"/>
      <c r="DR461" s="111"/>
      <c r="DS461" s="111"/>
      <c r="DT461" s="111"/>
      <c r="DU461" s="111"/>
      <c r="DV461" s="111"/>
      <c r="DW461" s="111"/>
      <c r="DX461" s="111"/>
      <c r="DY461" s="111"/>
      <c r="DZ461" s="111"/>
      <c r="EA461" s="111"/>
      <c r="EB461" s="111"/>
      <c r="EC461" s="111"/>
      <c r="ED461" s="111"/>
      <c r="EE461" s="111"/>
      <c r="EF461" s="111"/>
      <c r="EG461" s="111"/>
      <c r="EH461" s="111"/>
      <c r="EI461" s="111"/>
      <c r="EJ461" s="111"/>
      <c r="EK461" s="111"/>
      <c r="EL461" s="111"/>
      <c r="EM461" s="111"/>
      <c r="EN461" s="111"/>
      <c r="EO461" s="111"/>
      <c r="EP461" s="111"/>
      <c r="EQ461" s="111"/>
      <c r="ER461" s="111"/>
      <c r="ES461" s="111"/>
      <c r="ET461" s="111"/>
      <c r="EU461" s="111"/>
      <c r="EV461" s="111"/>
      <c r="EW461" s="111"/>
      <c r="EX461" s="111"/>
      <c r="EY461" s="111"/>
      <c r="EZ461" s="111"/>
      <c r="FA461" s="111"/>
      <c r="FB461" s="111"/>
      <c r="FC461" s="111"/>
      <c r="FD461" s="111"/>
      <c r="FE461" s="111"/>
      <c r="FF461" s="111"/>
      <c r="FG461" s="111"/>
      <c r="FH461" s="111"/>
      <c r="FI461" s="111"/>
      <c r="FJ461" s="111"/>
      <c r="FK461" s="111"/>
      <c r="FL461" s="111"/>
      <c r="FM461" s="111"/>
      <c r="FN461" s="111"/>
      <c r="FO461" s="111"/>
      <c r="FP461" s="111"/>
      <c r="FQ461" s="111"/>
      <c r="FR461" s="111"/>
      <c r="FS461" s="111"/>
      <c r="FT461" s="111"/>
      <c r="FU461" s="111"/>
      <c r="FV461" s="111"/>
      <c r="FW461" s="111"/>
      <c r="FX461" s="111"/>
      <c r="FY461" s="111"/>
      <c r="FZ461" s="111"/>
      <c r="GA461" s="111"/>
      <c r="GB461" s="111"/>
      <c r="GC461" s="111"/>
      <c r="GD461" s="111"/>
      <c r="GE461" s="111"/>
      <c r="GF461" s="111"/>
      <c r="GG461" s="111"/>
      <c r="GH461" s="111"/>
      <c r="GI461" s="111"/>
      <c r="GJ461" s="111"/>
      <c r="GK461" s="111"/>
      <c r="GL461" s="111"/>
      <c r="GM461" s="111"/>
      <c r="GN461" s="111"/>
      <c r="GO461" s="111"/>
      <c r="GP461" s="111"/>
      <c r="GQ461" s="111"/>
      <c r="GR461" s="111"/>
      <c r="GS461" s="111"/>
      <c r="GT461" s="111"/>
      <c r="GU461" s="111"/>
      <c r="GV461" s="111"/>
      <c r="GW461" s="111"/>
      <c r="GX461" s="111"/>
      <c r="GY461" s="111"/>
      <c r="GZ461" s="111"/>
      <c r="HA461" s="111"/>
      <c r="HB461" s="111"/>
      <c r="HC461" s="111"/>
      <c r="HD461" s="111"/>
      <c r="HE461" s="111"/>
      <c r="HF461" s="111"/>
      <c r="HG461" s="111"/>
      <c r="HH461" s="111"/>
      <c r="HI461" s="111"/>
      <c r="HJ461" s="111"/>
      <c r="HK461" s="111"/>
      <c r="HL461" s="111"/>
      <c r="HM461" s="111"/>
      <c r="HN461" s="111"/>
      <c r="HO461" s="111"/>
      <c r="HP461" s="111"/>
      <c r="HQ461" s="111"/>
      <c r="HR461" s="111"/>
      <c r="HS461" s="111"/>
      <c r="HT461" s="111"/>
      <c r="HU461" s="111"/>
      <c r="HV461" s="111"/>
      <c r="HW461" s="111"/>
      <c r="HX461" s="111"/>
      <c r="HY461" s="111"/>
      <c r="HZ461" s="111"/>
      <c r="IA461" s="111"/>
      <c r="IB461" s="111"/>
      <c r="IC461" s="111"/>
      <c r="ID461" s="111"/>
      <c r="IE461" s="111"/>
      <c r="IF461" s="111"/>
      <c r="IG461" s="111"/>
      <c r="IH461" s="111"/>
      <c r="II461" s="111"/>
      <c r="IJ461" s="111"/>
      <c r="IK461" s="111"/>
      <c r="IL461" s="111"/>
      <c r="IM461" s="111"/>
      <c r="IN461" s="111"/>
      <c r="IO461" s="111"/>
      <c r="IP461" s="111"/>
      <c r="IQ461" s="111"/>
      <c r="IR461" s="111"/>
      <c r="IS461" s="111"/>
      <c r="IT461" s="111"/>
      <c r="IU461" s="111"/>
      <c r="IV461" s="111"/>
      <c r="IW461" s="111"/>
      <c r="IX461" s="111"/>
      <c r="IY461" s="111"/>
      <c r="IZ461" s="111"/>
      <c r="JA461" s="111"/>
      <c r="JB461" s="111"/>
      <c r="JC461" s="111"/>
      <c r="JD461" s="111"/>
      <c r="JE461" s="111"/>
      <c r="JF461" s="111"/>
      <c r="JG461" s="111"/>
      <c r="JH461" s="111"/>
      <c r="JI461" s="111"/>
      <c r="JJ461" s="111"/>
      <c r="JK461" s="111"/>
      <c r="JL461" s="111"/>
      <c r="JM461" s="111"/>
      <c r="JN461" s="111"/>
      <c r="JO461" s="111"/>
      <c r="JP461" s="111"/>
      <c r="JQ461" s="111"/>
      <c r="JR461" s="111"/>
      <c r="JS461" s="111"/>
      <c r="JT461" s="111"/>
      <c r="JU461" s="111"/>
      <c r="JV461" s="111"/>
      <c r="JW461" s="111"/>
      <c r="JX461" s="111"/>
      <c r="JY461" s="111"/>
      <c r="JZ461" s="111"/>
      <c r="KA461" s="111"/>
      <c r="KB461" s="111"/>
      <c r="KC461" s="111"/>
      <c r="KD461" s="111"/>
      <c r="KE461" s="111"/>
      <c r="KF461" s="111"/>
      <c r="KG461" s="111"/>
      <c r="KH461" s="111"/>
      <c r="KI461" s="111"/>
      <c r="KJ461" s="111"/>
      <c r="KK461" s="111"/>
      <c r="KL461" s="111"/>
      <c r="KM461" s="111"/>
      <c r="KN461" s="111"/>
      <c r="KO461" s="111"/>
      <c r="KP461" s="111"/>
      <c r="KQ461" s="111"/>
      <c r="KR461" s="111"/>
      <c r="KS461" s="111"/>
      <c r="KT461" s="111"/>
      <c r="KU461" s="111"/>
      <c r="KV461" s="111"/>
      <c r="KW461" s="111"/>
      <c r="KX461" s="111"/>
      <c r="KY461" s="111"/>
      <c r="KZ461" s="111"/>
      <c r="LA461" s="111"/>
      <c r="LB461" s="111"/>
      <c r="LC461" s="111"/>
      <c r="LD461" s="111"/>
      <c r="LE461" s="111"/>
      <c r="LF461" s="111"/>
      <c r="LG461" s="111"/>
      <c r="LH461" s="111"/>
      <c r="LI461" s="111"/>
      <c r="LJ461" s="111"/>
      <c r="LK461" s="111"/>
      <c r="LL461" s="111"/>
      <c r="LM461" s="111"/>
      <c r="LN461" s="111"/>
      <c r="LO461" s="111"/>
      <c r="LP461" s="111"/>
      <c r="LQ461" s="111"/>
      <c r="LR461" s="111"/>
      <c r="LS461" s="111"/>
      <c r="LT461" s="111"/>
      <c r="LU461" s="111"/>
      <c r="LV461" s="111"/>
      <c r="LW461" s="111"/>
      <c r="LX461" s="111"/>
      <c r="LY461" s="111"/>
      <c r="LZ461" s="111"/>
      <c r="MA461" s="111"/>
      <c r="MB461" s="111"/>
      <c r="MC461" s="111"/>
      <c r="MD461" s="111"/>
      <c r="ME461" s="111"/>
      <c r="MF461" s="111"/>
      <c r="MG461" s="111"/>
      <c r="MH461" s="111"/>
      <c r="MI461" s="111"/>
      <c r="MJ461" s="111"/>
      <c r="MK461" s="111"/>
      <c r="ML461" s="111"/>
      <c r="MM461" s="111"/>
      <c r="MN461" s="111"/>
      <c r="MO461" s="111"/>
      <c r="MP461" s="111"/>
      <c r="MQ461" s="111"/>
      <c r="MR461" s="111"/>
      <c r="MS461" s="111"/>
      <c r="MT461" s="111"/>
      <c r="MU461" s="111"/>
      <c r="MV461" s="111"/>
      <c r="MW461" s="111"/>
      <c r="MX461" s="111"/>
      <c r="MY461" s="111"/>
      <c r="MZ461" s="111"/>
      <c r="NA461" s="111"/>
      <c r="NB461" s="111"/>
      <c r="NC461" s="111"/>
      <c r="ND461" s="111"/>
      <c r="NE461" s="111"/>
      <c r="NF461" s="111"/>
      <c r="NG461" s="111"/>
      <c r="NH461" s="111"/>
      <c r="NI461" s="111"/>
      <c r="NJ461" s="111"/>
      <c r="NK461" s="111"/>
      <c r="NL461" s="111"/>
      <c r="NM461" s="111"/>
      <c r="NN461" s="111"/>
      <c r="NO461" s="111"/>
      <c r="NP461" s="111"/>
      <c r="NQ461" s="111"/>
      <c r="NR461" s="111"/>
      <c r="NS461" s="111"/>
      <c r="NT461" s="111"/>
      <c r="NU461" s="111"/>
      <c r="NV461" s="111"/>
      <c r="NW461" s="111"/>
      <c r="NX461" s="111"/>
      <c r="NY461" s="111"/>
      <c r="NZ461" s="111"/>
      <c r="OA461" s="111"/>
      <c r="OB461" s="111"/>
      <c r="OC461" s="111"/>
      <c r="OD461" s="111"/>
      <c r="OE461" s="111"/>
      <c r="OF461" s="111"/>
      <c r="OG461" s="111"/>
      <c r="OH461" s="111"/>
      <c r="OI461" s="111"/>
      <c r="OJ461" s="111"/>
      <c r="OK461" s="111"/>
      <c r="OL461" s="111"/>
      <c r="OM461" s="111"/>
      <c r="ON461" s="111"/>
      <c r="OO461" s="111"/>
      <c r="OP461" s="111"/>
      <c r="OQ461" s="111"/>
      <c r="OR461" s="111"/>
      <c r="OS461" s="111"/>
      <c r="OT461" s="111"/>
      <c r="OU461" s="111"/>
      <c r="OV461" s="111"/>
      <c r="OW461" s="111"/>
      <c r="OX461" s="111"/>
      <c r="OY461" s="111"/>
      <c r="OZ461" s="111"/>
      <c r="PA461" s="111"/>
      <c r="PB461" s="111"/>
      <c r="PC461" s="111"/>
      <c r="PD461" s="111"/>
      <c r="PE461" s="111"/>
      <c r="PF461" s="111"/>
      <c r="PG461" s="111"/>
      <c r="PH461" s="111"/>
      <c r="PI461" s="111"/>
      <c r="PJ461" s="111"/>
      <c r="PK461" s="111"/>
      <c r="PL461" s="111"/>
      <c r="PM461" s="111"/>
      <c r="PN461" s="111"/>
      <c r="PO461" s="111"/>
      <c r="PP461" s="111"/>
      <c r="PQ461" s="111"/>
      <c r="PR461" s="111"/>
      <c r="PS461" s="111"/>
      <c r="PT461" s="111"/>
      <c r="PU461" s="111"/>
      <c r="PV461" s="111"/>
      <c r="PW461" s="111"/>
      <c r="PX461" s="111"/>
      <c r="PY461" s="111"/>
      <c r="PZ461" s="111"/>
      <c r="QA461" s="111"/>
      <c r="QB461" s="111"/>
      <c r="QC461" s="111"/>
      <c r="QD461" s="111"/>
      <c r="QE461" s="111"/>
      <c r="QF461" s="111"/>
      <c r="QG461" s="111"/>
      <c r="QH461" s="111"/>
      <c r="QI461" s="111"/>
      <c r="QJ461" s="111"/>
      <c r="QK461" s="111"/>
      <c r="QL461" s="111"/>
      <c r="QM461" s="111"/>
      <c r="QN461" s="111"/>
      <c r="QO461" s="111"/>
      <c r="QP461" s="111"/>
      <c r="QQ461" s="111"/>
      <c r="QR461" s="111"/>
      <c r="QS461" s="111"/>
      <c r="QT461" s="111"/>
      <c r="QU461" s="111"/>
      <c r="QV461" s="111"/>
      <c r="QW461" s="111"/>
      <c r="QX461" s="111"/>
      <c r="QY461" s="111"/>
      <c r="QZ461" s="111"/>
      <c r="RA461" s="111"/>
      <c r="RB461" s="111"/>
      <c r="RC461" s="111"/>
      <c r="RD461" s="111"/>
      <c r="RE461" s="111"/>
      <c r="RF461" s="111"/>
      <c r="RG461" s="111"/>
      <c r="RH461" s="111"/>
      <c r="RI461" s="111"/>
      <c r="RJ461" s="111"/>
      <c r="RK461" s="111"/>
      <c r="RL461" s="111"/>
      <c r="RM461" s="111"/>
      <c r="RN461" s="111"/>
      <c r="RO461" s="111"/>
      <c r="RP461" s="111"/>
      <c r="RQ461" s="111"/>
      <c r="RR461" s="111"/>
      <c r="RS461" s="111"/>
      <c r="RT461" s="111"/>
      <c r="RU461" s="111"/>
      <c r="RV461" s="111"/>
      <c r="RW461" s="111"/>
      <c r="RX461" s="111"/>
      <c r="RY461" s="111"/>
      <c r="RZ461" s="111"/>
      <c r="SA461" s="111"/>
      <c r="SB461" s="111"/>
      <c r="SC461" s="111"/>
      <c r="SD461" s="111"/>
      <c r="SE461" s="111"/>
      <c r="SF461" s="111"/>
      <c r="SG461" s="111"/>
      <c r="SH461" s="111"/>
      <c r="SI461" s="111"/>
      <c r="SJ461" s="111"/>
      <c r="SK461" s="111"/>
      <c r="SL461" s="111"/>
      <c r="SM461" s="111"/>
      <c r="SN461" s="111"/>
      <c r="SO461" s="111"/>
      <c r="SP461" s="111"/>
      <c r="SQ461" s="111"/>
      <c r="SR461" s="111"/>
      <c r="SS461" s="111"/>
      <c r="ST461" s="111"/>
      <c r="SU461" s="111"/>
      <c r="SV461" s="111"/>
      <c r="SW461" s="111"/>
      <c r="SX461" s="111"/>
      <c r="SY461" s="111"/>
      <c r="SZ461" s="111"/>
      <c r="TA461" s="111"/>
      <c r="TB461" s="111"/>
      <c r="TC461" s="111"/>
      <c r="TD461" s="111"/>
      <c r="TE461" s="111"/>
      <c r="TF461" s="111"/>
      <c r="TG461" s="111"/>
      <c r="TH461" s="111"/>
      <c r="TI461" s="111"/>
      <c r="TJ461" s="111"/>
      <c r="TK461" s="111"/>
      <c r="TL461" s="111"/>
      <c r="TM461" s="111"/>
      <c r="TN461" s="111"/>
      <c r="TO461" s="111"/>
      <c r="TP461" s="111"/>
      <c r="TQ461" s="111"/>
      <c r="TR461" s="111"/>
      <c r="TS461" s="111"/>
      <c r="TT461" s="111"/>
      <c r="TU461" s="111"/>
      <c r="TV461" s="111"/>
      <c r="TW461" s="111"/>
      <c r="TX461" s="111"/>
      <c r="TY461" s="111"/>
      <c r="TZ461" s="111"/>
      <c r="UA461" s="111"/>
      <c r="UB461" s="111"/>
      <c r="UC461" s="111"/>
      <c r="UD461" s="111"/>
      <c r="UE461" s="111"/>
      <c r="UF461" s="111"/>
      <c r="UG461" s="111"/>
      <c r="UH461" s="111"/>
      <c r="UI461" s="111"/>
      <c r="UJ461" s="111"/>
      <c r="UK461" s="111"/>
      <c r="UL461" s="111"/>
      <c r="UM461" s="111"/>
      <c r="UN461" s="111"/>
      <c r="UO461" s="111"/>
      <c r="UP461" s="111"/>
      <c r="UQ461" s="111"/>
      <c r="UR461" s="111"/>
      <c r="US461" s="111"/>
      <c r="UT461" s="111"/>
      <c r="UU461" s="111"/>
      <c r="UV461" s="111"/>
      <c r="UW461" s="111"/>
      <c r="UX461" s="111"/>
      <c r="UY461" s="111"/>
      <c r="UZ461" s="111"/>
      <c r="VA461" s="111"/>
      <c r="VB461" s="111"/>
      <c r="VC461" s="111"/>
      <c r="VD461" s="111"/>
      <c r="VE461" s="111"/>
      <c r="VF461" s="111"/>
      <c r="VG461" s="111"/>
      <c r="VH461" s="111"/>
      <c r="VI461" s="111"/>
      <c r="VJ461" s="111"/>
      <c r="VK461" s="111"/>
      <c r="VL461" s="111"/>
      <c r="VM461" s="111"/>
      <c r="VN461" s="111"/>
      <c r="VO461" s="111"/>
      <c r="VP461" s="111"/>
      <c r="VQ461" s="111"/>
      <c r="VR461" s="111"/>
      <c r="VS461" s="111"/>
      <c r="VT461" s="111"/>
      <c r="VU461" s="111"/>
      <c r="VV461" s="111"/>
      <c r="VW461" s="111"/>
      <c r="VX461" s="111"/>
      <c r="VY461" s="111"/>
      <c r="VZ461" s="111"/>
      <c r="WA461" s="111"/>
      <c r="WB461" s="111"/>
      <c r="WC461" s="111"/>
      <c r="WD461" s="111"/>
      <c r="WE461" s="111"/>
      <c r="WF461" s="111"/>
      <c r="WG461" s="111"/>
      <c r="WH461" s="111"/>
      <c r="WI461" s="111"/>
      <c r="WJ461" s="111"/>
      <c r="WK461" s="111"/>
      <c r="WL461" s="111"/>
      <c r="WM461" s="111"/>
      <c r="WN461" s="111"/>
      <c r="WO461" s="111"/>
      <c r="WP461" s="111"/>
      <c r="WQ461" s="111"/>
      <c r="WR461" s="111"/>
      <c r="WS461" s="111"/>
      <c r="WT461" s="111"/>
      <c r="WU461" s="111"/>
      <c r="WV461" s="111"/>
      <c r="WW461" s="111"/>
      <c r="WX461" s="111"/>
      <c r="WY461" s="111"/>
      <c r="WZ461" s="111"/>
      <c r="XA461" s="111"/>
      <c r="XB461" s="111"/>
      <c r="XC461" s="111"/>
      <c r="XD461" s="111"/>
      <c r="XE461" s="111"/>
      <c r="XF461" s="111"/>
      <c r="XG461" s="111"/>
      <c r="XH461" s="111"/>
      <c r="XI461" s="111"/>
      <c r="XJ461" s="111"/>
      <c r="XK461" s="111"/>
      <c r="XL461" s="111"/>
      <c r="XM461" s="111"/>
      <c r="XN461" s="111"/>
      <c r="XO461" s="111"/>
      <c r="XP461" s="111"/>
      <c r="XQ461" s="111"/>
      <c r="XR461" s="111"/>
      <c r="XS461" s="111"/>
      <c r="XT461" s="111"/>
      <c r="XU461" s="111"/>
      <c r="XV461" s="111"/>
      <c r="XW461" s="111"/>
      <c r="XX461" s="111"/>
      <c r="XY461" s="111"/>
      <c r="XZ461" s="111"/>
      <c r="YA461" s="111"/>
      <c r="YB461" s="111"/>
      <c r="YC461" s="111"/>
      <c r="YD461" s="111"/>
      <c r="YE461" s="111"/>
      <c r="YF461" s="111"/>
      <c r="YG461" s="111"/>
      <c r="YH461" s="111"/>
      <c r="YI461" s="111"/>
      <c r="YJ461" s="111"/>
      <c r="YK461" s="111"/>
      <c r="YL461" s="111"/>
      <c r="YM461" s="111"/>
      <c r="YN461" s="111"/>
      <c r="YO461" s="111"/>
      <c r="YP461" s="111"/>
      <c r="YQ461" s="111"/>
      <c r="YR461" s="111"/>
      <c r="YS461" s="111"/>
      <c r="YT461" s="111"/>
      <c r="YU461" s="111"/>
      <c r="YV461" s="111"/>
      <c r="YW461" s="111"/>
      <c r="YX461" s="111"/>
      <c r="YY461" s="111"/>
      <c r="YZ461" s="111"/>
      <c r="ZA461" s="111"/>
      <c r="ZB461" s="111"/>
      <c r="ZC461" s="111"/>
      <c r="ZD461" s="111"/>
      <c r="ZE461" s="111"/>
      <c r="ZF461" s="111"/>
      <c r="ZG461" s="111"/>
      <c r="ZH461" s="111"/>
      <c r="ZI461" s="111"/>
      <c r="ZJ461" s="111"/>
      <c r="ZK461" s="111"/>
      <c r="ZL461" s="111"/>
      <c r="ZM461" s="111"/>
      <c r="ZN461" s="111"/>
      <c r="ZO461" s="111"/>
      <c r="ZP461" s="111"/>
      <c r="ZQ461" s="111"/>
      <c r="ZR461" s="111"/>
      <c r="ZS461" s="111"/>
      <c r="ZT461" s="111"/>
      <c r="ZU461" s="111"/>
      <c r="ZV461" s="111"/>
      <c r="ZW461" s="111"/>
      <c r="ZX461" s="111"/>
      <c r="ZY461" s="111"/>
      <c r="ZZ461" s="111"/>
      <c r="AAA461" s="111"/>
      <c r="AAB461" s="111"/>
      <c r="AAC461" s="111"/>
      <c r="AAD461" s="111"/>
      <c r="AAE461" s="111"/>
      <c r="AAF461" s="111"/>
      <c r="AAG461" s="111"/>
      <c r="AAH461" s="111"/>
      <c r="AAI461" s="111"/>
      <c r="AAJ461" s="111"/>
      <c r="AAK461" s="111"/>
      <c r="AAL461" s="111"/>
      <c r="AAM461" s="111"/>
      <c r="AAN461" s="111"/>
      <c r="AAO461" s="111"/>
      <c r="AAP461" s="111"/>
      <c r="AAQ461" s="111"/>
      <c r="AAR461" s="111"/>
      <c r="AAS461" s="111"/>
      <c r="AAT461" s="111"/>
      <c r="AAU461" s="111"/>
      <c r="AAV461" s="111"/>
      <c r="AAW461" s="111"/>
      <c r="AAX461" s="111"/>
      <c r="AAY461" s="111"/>
      <c r="AAZ461" s="111"/>
      <c r="ABA461" s="111"/>
      <c r="ABB461" s="111"/>
      <c r="ABC461" s="111"/>
      <c r="ABD461" s="111"/>
      <c r="ABE461" s="111"/>
      <c r="ABF461" s="111"/>
      <c r="ABG461" s="111"/>
      <c r="ABH461" s="111"/>
      <c r="ABI461" s="111"/>
      <c r="ABJ461" s="111"/>
      <c r="ABK461" s="111"/>
      <c r="ABL461" s="111"/>
      <c r="ABM461" s="111"/>
      <c r="ABN461" s="111"/>
      <c r="ABO461" s="111"/>
      <c r="ABP461" s="111"/>
      <c r="ABQ461" s="111"/>
      <c r="ABR461" s="111"/>
      <c r="ABS461" s="111"/>
      <c r="ABT461" s="111"/>
      <c r="ABU461" s="111"/>
      <c r="ABV461" s="111"/>
      <c r="ABW461" s="111"/>
      <c r="ABX461" s="111"/>
      <c r="ABY461" s="111"/>
      <c r="ABZ461" s="111"/>
      <c r="ACA461" s="111"/>
      <c r="ACB461" s="111"/>
      <c r="ACC461" s="111"/>
      <c r="ACD461" s="111"/>
      <c r="ACE461" s="111"/>
      <c r="ACF461" s="111"/>
      <c r="ACG461" s="111"/>
      <c r="ACH461" s="111"/>
      <c r="ACI461" s="111"/>
      <c r="ACJ461" s="111"/>
      <c r="ACK461" s="111"/>
      <c r="ACL461" s="111"/>
      <c r="ACM461" s="111"/>
      <c r="ACN461" s="111"/>
      <c r="ACO461" s="111"/>
      <c r="ACP461" s="111"/>
      <c r="ACQ461" s="111"/>
      <c r="ACR461" s="111"/>
      <c r="ACS461" s="111"/>
      <c r="ACT461" s="111"/>
      <c r="ACU461" s="111"/>
      <c r="ACV461" s="111"/>
      <c r="ACW461" s="111"/>
      <c r="ACX461" s="111"/>
      <c r="ACY461" s="111"/>
      <c r="ACZ461" s="111"/>
      <c r="ADA461" s="111"/>
      <c r="ADB461" s="111"/>
      <c r="ADC461" s="111"/>
      <c r="ADD461" s="111"/>
      <c r="ADE461" s="111"/>
      <c r="ADF461" s="111"/>
      <c r="ADG461" s="111"/>
      <c r="ADH461" s="111"/>
      <c r="ADI461" s="111"/>
      <c r="ADJ461" s="111"/>
      <c r="ADK461" s="111"/>
      <c r="ADL461" s="111"/>
      <c r="ADM461" s="111"/>
      <c r="ADN461" s="111"/>
      <c r="ADO461" s="111"/>
      <c r="ADP461" s="111"/>
      <c r="ADQ461" s="111"/>
      <c r="ADR461" s="111"/>
      <c r="ADS461" s="111"/>
      <c r="ADT461" s="111"/>
      <c r="ADU461" s="111"/>
      <c r="ADV461" s="111"/>
    </row>
    <row r="462" spans="2:802" s="110" customFormat="1"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1"/>
      <c r="AD462" s="111"/>
      <c r="AE462" s="111"/>
      <c r="AF462" s="111"/>
      <c r="AG462" s="111"/>
      <c r="AH462" s="111"/>
      <c r="AI462" s="111"/>
      <c r="AJ462" s="111"/>
      <c r="AK462" s="111"/>
      <c r="AL462" s="111"/>
      <c r="AM462" s="111"/>
      <c r="AN462" s="111"/>
      <c r="AO462" s="111"/>
      <c r="AP462" s="111"/>
      <c r="AQ462" s="111"/>
      <c r="AR462" s="111"/>
      <c r="AS462" s="111"/>
      <c r="AT462" s="111"/>
      <c r="AU462" s="111"/>
      <c r="AV462" s="111"/>
      <c r="AW462" s="111"/>
      <c r="AX462" s="111"/>
      <c r="AY462" s="111"/>
      <c r="AZ462" s="111"/>
      <c r="BA462" s="111"/>
      <c r="BB462" s="111"/>
      <c r="BC462" s="111"/>
      <c r="BD462" s="111"/>
      <c r="BE462" s="111"/>
      <c r="BF462" s="111"/>
      <c r="BG462" s="111"/>
      <c r="BH462" s="111"/>
      <c r="BI462" s="111"/>
      <c r="BJ462" s="111"/>
      <c r="BK462" s="111"/>
      <c r="BL462" s="111"/>
      <c r="BM462" s="111"/>
      <c r="BN462" s="111"/>
      <c r="BO462" s="111"/>
      <c r="BP462" s="111"/>
      <c r="BQ462" s="111"/>
      <c r="BR462" s="111"/>
      <c r="BS462" s="111"/>
      <c r="BT462" s="111"/>
      <c r="BU462" s="111"/>
      <c r="BV462" s="111"/>
      <c r="BW462" s="111"/>
      <c r="BX462" s="111"/>
      <c r="BY462" s="111"/>
      <c r="BZ462" s="111"/>
      <c r="CA462" s="111"/>
      <c r="CB462" s="111"/>
      <c r="CC462" s="111"/>
      <c r="CD462" s="111"/>
      <c r="CE462" s="111"/>
      <c r="CF462" s="111"/>
      <c r="CG462" s="111"/>
      <c r="CH462" s="111"/>
      <c r="CI462" s="111"/>
      <c r="CJ462" s="111"/>
      <c r="CK462" s="111"/>
      <c r="CL462" s="111"/>
      <c r="CM462" s="111"/>
      <c r="CN462" s="111"/>
      <c r="CO462" s="111"/>
      <c r="CP462" s="111"/>
      <c r="CQ462" s="111"/>
      <c r="CR462" s="111"/>
      <c r="CS462" s="111"/>
      <c r="CT462" s="111"/>
      <c r="CU462" s="111"/>
      <c r="CV462" s="111"/>
      <c r="CW462" s="111"/>
      <c r="CX462" s="111"/>
      <c r="CY462" s="111"/>
      <c r="CZ462" s="111"/>
      <c r="DA462" s="111"/>
      <c r="DB462" s="111"/>
      <c r="DC462" s="111"/>
      <c r="DD462" s="111"/>
      <c r="DE462" s="111"/>
      <c r="DF462" s="111"/>
      <c r="DG462" s="111"/>
      <c r="DH462" s="111"/>
      <c r="DI462" s="111"/>
      <c r="DJ462" s="111"/>
      <c r="DK462" s="111"/>
      <c r="DL462" s="111"/>
      <c r="DM462" s="111"/>
      <c r="DN462" s="111"/>
      <c r="DO462" s="111"/>
      <c r="DP462" s="111"/>
      <c r="DQ462" s="111"/>
      <c r="DR462" s="111"/>
      <c r="DS462" s="111"/>
      <c r="DT462" s="111"/>
      <c r="DU462" s="111"/>
      <c r="DV462" s="111"/>
      <c r="DW462" s="111"/>
      <c r="DX462" s="111"/>
      <c r="DY462" s="111"/>
      <c r="DZ462" s="111"/>
      <c r="EA462" s="111"/>
      <c r="EB462" s="111"/>
      <c r="EC462" s="111"/>
      <c r="ED462" s="111"/>
      <c r="EE462" s="111"/>
      <c r="EF462" s="111"/>
      <c r="EG462" s="111"/>
      <c r="EH462" s="111"/>
      <c r="EI462" s="111"/>
      <c r="EJ462" s="111"/>
      <c r="EK462" s="111"/>
      <c r="EL462" s="111"/>
      <c r="EM462" s="111"/>
      <c r="EN462" s="111"/>
      <c r="EO462" s="111"/>
      <c r="EP462" s="111"/>
      <c r="EQ462" s="111"/>
      <c r="ER462" s="111"/>
      <c r="ES462" s="111"/>
      <c r="ET462" s="111"/>
      <c r="EU462" s="111"/>
      <c r="EV462" s="111"/>
      <c r="EW462" s="111"/>
      <c r="EX462" s="111"/>
      <c r="EY462" s="111"/>
      <c r="EZ462" s="111"/>
      <c r="FA462" s="111"/>
      <c r="FB462" s="111"/>
      <c r="FC462" s="111"/>
      <c r="FD462" s="111"/>
      <c r="FE462" s="111"/>
      <c r="FF462" s="111"/>
      <c r="FG462" s="111"/>
      <c r="FH462" s="111"/>
      <c r="FI462" s="111"/>
      <c r="FJ462" s="111"/>
      <c r="FK462" s="111"/>
      <c r="FL462" s="111"/>
      <c r="FM462" s="111"/>
      <c r="FN462" s="111"/>
      <c r="FO462" s="111"/>
      <c r="FP462" s="111"/>
      <c r="FQ462" s="111"/>
      <c r="FR462" s="111"/>
      <c r="FS462" s="111"/>
      <c r="FT462" s="111"/>
      <c r="FU462" s="111"/>
      <c r="FV462" s="111"/>
      <c r="FW462" s="111"/>
      <c r="FX462" s="111"/>
      <c r="FY462" s="111"/>
      <c r="FZ462" s="111"/>
      <c r="GA462" s="111"/>
      <c r="GB462" s="111"/>
      <c r="GC462" s="111"/>
      <c r="GD462" s="111"/>
      <c r="GE462" s="111"/>
      <c r="GF462" s="111"/>
      <c r="GG462" s="111"/>
      <c r="GH462" s="111"/>
      <c r="GI462" s="111"/>
      <c r="GJ462" s="111"/>
      <c r="GK462" s="111"/>
      <c r="GL462" s="111"/>
      <c r="GM462" s="111"/>
      <c r="GN462" s="111"/>
      <c r="GO462" s="111"/>
      <c r="GP462" s="111"/>
      <c r="GQ462" s="111"/>
      <c r="GR462" s="111"/>
      <c r="GS462" s="111"/>
      <c r="GT462" s="111"/>
      <c r="GU462" s="111"/>
      <c r="GV462" s="111"/>
      <c r="GW462" s="111"/>
      <c r="GX462" s="111"/>
      <c r="GY462" s="111"/>
      <c r="GZ462" s="111"/>
      <c r="HA462" s="111"/>
      <c r="HB462" s="111"/>
      <c r="HC462" s="111"/>
      <c r="HD462" s="111"/>
      <c r="HE462" s="111"/>
      <c r="HF462" s="111"/>
      <c r="HG462" s="111"/>
      <c r="HH462" s="111"/>
      <c r="HI462" s="111"/>
      <c r="HJ462" s="111"/>
      <c r="HK462" s="111"/>
      <c r="HL462" s="111"/>
      <c r="HM462" s="111"/>
      <c r="HN462" s="111"/>
      <c r="HO462" s="111"/>
      <c r="HP462" s="111"/>
      <c r="HQ462" s="111"/>
      <c r="HR462" s="111"/>
      <c r="HS462" s="111"/>
      <c r="HT462" s="111"/>
      <c r="HU462" s="111"/>
      <c r="HV462" s="111"/>
      <c r="HW462" s="111"/>
      <c r="HX462" s="111"/>
      <c r="HY462" s="111"/>
      <c r="HZ462" s="111"/>
      <c r="IA462" s="111"/>
      <c r="IB462" s="111"/>
      <c r="IC462" s="111"/>
      <c r="ID462" s="111"/>
      <c r="IE462" s="111"/>
      <c r="IF462" s="111"/>
      <c r="IG462" s="111"/>
      <c r="IH462" s="111"/>
      <c r="II462" s="111"/>
      <c r="IJ462" s="111"/>
      <c r="IK462" s="111"/>
      <c r="IL462" s="111"/>
      <c r="IM462" s="111"/>
      <c r="IN462" s="111"/>
      <c r="IO462" s="111"/>
      <c r="IP462" s="111"/>
      <c r="IQ462" s="111"/>
      <c r="IR462" s="111"/>
      <c r="IS462" s="111"/>
      <c r="IT462" s="111"/>
      <c r="IU462" s="111"/>
      <c r="IV462" s="111"/>
      <c r="IW462" s="111"/>
      <c r="IX462" s="111"/>
      <c r="IY462" s="111"/>
      <c r="IZ462" s="111"/>
      <c r="JA462" s="111"/>
      <c r="JB462" s="111"/>
      <c r="JC462" s="111"/>
      <c r="JD462" s="111"/>
      <c r="JE462" s="111"/>
      <c r="JF462" s="111"/>
      <c r="JG462" s="111"/>
      <c r="JH462" s="111"/>
      <c r="JI462" s="111"/>
      <c r="JJ462" s="111"/>
      <c r="JK462" s="111"/>
      <c r="JL462" s="111"/>
      <c r="JM462" s="111"/>
      <c r="JN462" s="111"/>
      <c r="JO462" s="111"/>
      <c r="JP462" s="111"/>
      <c r="JQ462" s="111"/>
      <c r="JR462" s="111"/>
      <c r="JS462" s="111"/>
      <c r="JT462" s="111"/>
      <c r="JU462" s="111"/>
      <c r="JV462" s="111"/>
      <c r="JW462" s="111"/>
      <c r="JX462" s="111"/>
      <c r="JY462" s="111"/>
      <c r="JZ462" s="111"/>
      <c r="KA462" s="111"/>
      <c r="KB462" s="111"/>
      <c r="KC462" s="111"/>
      <c r="KD462" s="111"/>
      <c r="KE462" s="111"/>
      <c r="KF462" s="111"/>
      <c r="KG462" s="111"/>
      <c r="KH462" s="111"/>
      <c r="KI462" s="111"/>
      <c r="KJ462" s="111"/>
      <c r="KK462" s="111"/>
      <c r="KL462" s="111"/>
      <c r="KM462" s="111"/>
      <c r="KN462" s="111"/>
      <c r="KO462" s="111"/>
      <c r="KP462" s="111"/>
      <c r="KQ462" s="111"/>
      <c r="KR462" s="111"/>
      <c r="KS462" s="111"/>
      <c r="KT462" s="111"/>
      <c r="KU462" s="111"/>
      <c r="KV462" s="111"/>
      <c r="KW462" s="111"/>
      <c r="KX462" s="111"/>
      <c r="KY462" s="111"/>
      <c r="KZ462" s="111"/>
      <c r="LA462" s="111"/>
      <c r="LB462" s="111"/>
      <c r="LC462" s="111"/>
      <c r="LD462" s="111"/>
      <c r="LE462" s="111"/>
      <c r="LF462" s="111"/>
      <c r="LG462" s="111"/>
      <c r="LH462" s="111"/>
      <c r="LI462" s="111"/>
      <c r="LJ462" s="111"/>
      <c r="LK462" s="111"/>
      <c r="LL462" s="111"/>
      <c r="LM462" s="111"/>
      <c r="LN462" s="111"/>
      <c r="LO462" s="111"/>
      <c r="LP462" s="111"/>
      <c r="LQ462" s="111"/>
      <c r="LR462" s="111"/>
      <c r="LS462" s="111"/>
      <c r="LT462" s="111"/>
      <c r="LU462" s="111"/>
      <c r="LV462" s="111"/>
      <c r="LW462" s="111"/>
      <c r="LX462" s="111"/>
      <c r="LY462" s="111"/>
      <c r="LZ462" s="111"/>
      <c r="MA462" s="111"/>
      <c r="MB462" s="111"/>
      <c r="MC462" s="111"/>
      <c r="MD462" s="111"/>
      <c r="ME462" s="111"/>
      <c r="MF462" s="111"/>
      <c r="MG462" s="111"/>
      <c r="MH462" s="111"/>
      <c r="MI462" s="111"/>
      <c r="MJ462" s="111"/>
      <c r="MK462" s="111"/>
      <c r="ML462" s="111"/>
      <c r="MM462" s="111"/>
      <c r="MN462" s="111"/>
      <c r="MO462" s="111"/>
      <c r="MP462" s="111"/>
      <c r="MQ462" s="111"/>
      <c r="MR462" s="111"/>
      <c r="MS462" s="111"/>
      <c r="MT462" s="111"/>
      <c r="MU462" s="111"/>
      <c r="MV462" s="111"/>
      <c r="MW462" s="111"/>
      <c r="MX462" s="111"/>
      <c r="MY462" s="111"/>
      <c r="MZ462" s="111"/>
      <c r="NA462" s="111"/>
      <c r="NB462" s="111"/>
      <c r="NC462" s="111"/>
      <c r="ND462" s="111"/>
      <c r="NE462" s="111"/>
      <c r="NF462" s="111"/>
      <c r="NG462" s="111"/>
      <c r="NH462" s="111"/>
      <c r="NI462" s="111"/>
      <c r="NJ462" s="111"/>
      <c r="NK462" s="111"/>
      <c r="NL462" s="111"/>
      <c r="NM462" s="111"/>
      <c r="NN462" s="111"/>
      <c r="NO462" s="111"/>
      <c r="NP462" s="111"/>
      <c r="NQ462" s="111"/>
      <c r="NR462" s="111"/>
      <c r="NS462" s="111"/>
      <c r="NT462" s="111"/>
      <c r="NU462" s="111"/>
      <c r="NV462" s="111"/>
      <c r="NW462" s="111"/>
      <c r="NX462" s="111"/>
      <c r="NY462" s="111"/>
      <c r="NZ462" s="111"/>
      <c r="OA462" s="111"/>
      <c r="OB462" s="111"/>
      <c r="OC462" s="111"/>
      <c r="OD462" s="111"/>
      <c r="OE462" s="111"/>
      <c r="OF462" s="111"/>
      <c r="OG462" s="111"/>
      <c r="OH462" s="111"/>
      <c r="OI462" s="111"/>
      <c r="OJ462" s="111"/>
      <c r="OK462" s="111"/>
      <c r="OL462" s="111"/>
      <c r="OM462" s="111"/>
      <c r="ON462" s="111"/>
      <c r="OO462" s="111"/>
      <c r="OP462" s="111"/>
      <c r="OQ462" s="111"/>
      <c r="OR462" s="111"/>
      <c r="OS462" s="111"/>
      <c r="OT462" s="111"/>
      <c r="OU462" s="111"/>
      <c r="OV462" s="111"/>
      <c r="OW462" s="111"/>
      <c r="OX462" s="111"/>
      <c r="OY462" s="111"/>
      <c r="OZ462" s="111"/>
      <c r="PA462" s="111"/>
      <c r="PB462" s="111"/>
      <c r="PC462" s="111"/>
      <c r="PD462" s="111"/>
      <c r="PE462" s="111"/>
      <c r="PF462" s="111"/>
      <c r="PG462" s="111"/>
      <c r="PH462" s="111"/>
      <c r="PI462" s="111"/>
      <c r="PJ462" s="111"/>
      <c r="PK462" s="111"/>
      <c r="PL462" s="111"/>
      <c r="PM462" s="111"/>
      <c r="PN462" s="111"/>
      <c r="PO462" s="111"/>
      <c r="PP462" s="111"/>
      <c r="PQ462" s="111"/>
      <c r="PR462" s="111"/>
      <c r="PS462" s="111"/>
      <c r="PT462" s="111"/>
      <c r="PU462" s="111"/>
      <c r="PV462" s="111"/>
      <c r="PW462" s="111"/>
      <c r="PX462" s="111"/>
      <c r="PY462" s="111"/>
      <c r="PZ462" s="111"/>
      <c r="QA462" s="111"/>
      <c r="QB462" s="111"/>
      <c r="QC462" s="111"/>
      <c r="QD462" s="111"/>
      <c r="QE462" s="111"/>
      <c r="QF462" s="111"/>
      <c r="QG462" s="111"/>
      <c r="QH462" s="111"/>
      <c r="QI462" s="111"/>
      <c r="QJ462" s="111"/>
      <c r="QK462" s="111"/>
      <c r="QL462" s="111"/>
      <c r="QM462" s="111"/>
      <c r="QN462" s="111"/>
      <c r="QO462" s="111"/>
      <c r="QP462" s="111"/>
      <c r="QQ462" s="111"/>
      <c r="QR462" s="111"/>
      <c r="QS462" s="111"/>
      <c r="QT462" s="111"/>
      <c r="QU462" s="111"/>
      <c r="QV462" s="111"/>
      <c r="QW462" s="111"/>
      <c r="QX462" s="111"/>
      <c r="QY462" s="111"/>
      <c r="QZ462" s="111"/>
      <c r="RA462" s="111"/>
      <c r="RB462" s="111"/>
      <c r="RC462" s="111"/>
      <c r="RD462" s="111"/>
      <c r="RE462" s="111"/>
      <c r="RF462" s="111"/>
      <c r="RG462" s="111"/>
      <c r="RH462" s="111"/>
      <c r="RI462" s="111"/>
      <c r="RJ462" s="111"/>
      <c r="RK462" s="111"/>
      <c r="RL462" s="111"/>
      <c r="RM462" s="111"/>
      <c r="RN462" s="111"/>
      <c r="RO462" s="111"/>
      <c r="RP462" s="111"/>
      <c r="RQ462" s="111"/>
      <c r="RR462" s="111"/>
      <c r="RS462" s="111"/>
      <c r="RT462" s="111"/>
      <c r="RU462" s="111"/>
      <c r="RV462" s="111"/>
      <c r="RW462" s="111"/>
      <c r="RX462" s="111"/>
      <c r="RY462" s="111"/>
      <c r="RZ462" s="111"/>
      <c r="SA462" s="111"/>
      <c r="SB462" s="111"/>
      <c r="SC462" s="111"/>
      <c r="SD462" s="111"/>
      <c r="SE462" s="111"/>
      <c r="SF462" s="111"/>
      <c r="SG462" s="111"/>
      <c r="SH462" s="111"/>
      <c r="SI462" s="111"/>
      <c r="SJ462" s="111"/>
      <c r="SK462" s="111"/>
      <c r="SL462" s="111"/>
      <c r="SM462" s="111"/>
      <c r="SN462" s="111"/>
      <c r="SO462" s="111"/>
      <c r="SP462" s="111"/>
      <c r="SQ462" s="111"/>
      <c r="SR462" s="111"/>
      <c r="SS462" s="111"/>
      <c r="ST462" s="111"/>
      <c r="SU462" s="111"/>
      <c r="SV462" s="111"/>
      <c r="SW462" s="111"/>
      <c r="SX462" s="111"/>
      <c r="SY462" s="111"/>
      <c r="SZ462" s="111"/>
      <c r="TA462" s="111"/>
      <c r="TB462" s="111"/>
      <c r="TC462" s="111"/>
      <c r="TD462" s="111"/>
      <c r="TE462" s="111"/>
      <c r="TF462" s="111"/>
      <c r="TG462" s="111"/>
      <c r="TH462" s="111"/>
      <c r="TI462" s="111"/>
      <c r="TJ462" s="111"/>
      <c r="TK462" s="111"/>
      <c r="TL462" s="111"/>
      <c r="TM462" s="111"/>
      <c r="TN462" s="111"/>
      <c r="TO462" s="111"/>
      <c r="TP462" s="111"/>
      <c r="TQ462" s="111"/>
      <c r="TR462" s="111"/>
      <c r="TS462" s="111"/>
      <c r="TT462" s="111"/>
      <c r="TU462" s="111"/>
      <c r="TV462" s="111"/>
      <c r="TW462" s="111"/>
      <c r="TX462" s="111"/>
      <c r="TY462" s="111"/>
      <c r="TZ462" s="111"/>
      <c r="UA462" s="111"/>
      <c r="UB462" s="111"/>
      <c r="UC462" s="111"/>
      <c r="UD462" s="111"/>
      <c r="UE462" s="111"/>
      <c r="UF462" s="111"/>
      <c r="UG462" s="111"/>
      <c r="UH462" s="111"/>
      <c r="UI462" s="111"/>
      <c r="UJ462" s="111"/>
      <c r="UK462" s="111"/>
      <c r="UL462" s="111"/>
      <c r="UM462" s="111"/>
      <c r="UN462" s="111"/>
      <c r="UO462" s="111"/>
      <c r="UP462" s="111"/>
      <c r="UQ462" s="111"/>
      <c r="UR462" s="111"/>
      <c r="US462" s="111"/>
      <c r="UT462" s="111"/>
      <c r="UU462" s="111"/>
      <c r="UV462" s="111"/>
      <c r="UW462" s="111"/>
      <c r="UX462" s="111"/>
      <c r="UY462" s="111"/>
      <c r="UZ462" s="111"/>
      <c r="VA462" s="111"/>
      <c r="VB462" s="111"/>
      <c r="VC462" s="111"/>
      <c r="VD462" s="111"/>
      <c r="VE462" s="111"/>
      <c r="VF462" s="111"/>
      <c r="VG462" s="111"/>
      <c r="VH462" s="111"/>
      <c r="VI462" s="111"/>
      <c r="VJ462" s="111"/>
      <c r="VK462" s="111"/>
      <c r="VL462" s="111"/>
      <c r="VM462" s="111"/>
      <c r="VN462" s="111"/>
      <c r="VO462" s="111"/>
      <c r="VP462" s="111"/>
      <c r="VQ462" s="111"/>
      <c r="VR462" s="111"/>
      <c r="VS462" s="111"/>
      <c r="VT462" s="111"/>
      <c r="VU462" s="111"/>
      <c r="VV462" s="111"/>
      <c r="VW462" s="111"/>
      <c r="VX462" s="111"/>
      <c r="VY462" s="111"/>
      <c r="VZ462" s="111"/>
      <c r="WA462" s="111"/>
      <c r="WB462" s="111"/>
      <c r="WC462" s="111"/>
      <c r="WD462" s="111"/>
      <c r="WE462" s="111"/>
      <c r="WF462" s="111"/>
      <c r="WG462" s="111"/>
      <c r="WH462" s="111"/>
      <c r="WI462" s="111"/>
      <c r="WJ462" s="111"/>
      <c r="WK462" s="111"/>
      <c r="WL462" s="111"/>
      <c r="WM462" s="111"/>
      <c r="WN462" s="111"/>
      <c r="WO462" s="111"/>
      <c r="WP462" s="111"/>
      <c r="WQ462" s="111"/>
      <c r="WR462" s="111"/>
      <c r="WS462" s="111"/>
      <c r="WT462" s="111"/>
      <c r="WU462" s="111"/>
      <c r="WV462" s="111"/>
      <c r="WW462" s="111"/>
      <c r="WX462" s="111"/>
      <c r="WY462" s="111"/>
      <c r="WZ462" s="111"/>
      <c r="XA462" s="111"/>
      <c r="XB462" s="111"/>
      <c r="XC462" s="111"/>
      <c r="XD462" s="111"/>
      <c r="XE462" s="111"/>
      <c r="XF462" s="111"/>
      <c r="XG462" s="111"/>
      <c r="XH462" s="111"/>
      <c r="XI462" s="111"/>
      <c r="XJ462" s="111"/>
      <c r="XK462" s="111"/>
      <c r="XL462" s="111"/>
      <c r="XM462" s="111"/>
      <c r="XN462" s="111"/>
      <c r="XO462" s="111"/>
      <c r="XP462" s="111"/>
      <c r="XQ462" s="111"/>
      <c r="XR462" s="111"/>
      <c r="XS462" s="111"/>
      <c r="XT462" s="111"/>
      <c r="XU462" s="111"/>
      <c r="XV462" s="111"/>
      <c r="XW462" s="111"/>
      <c r="XX462" s="111"/>
      <c r="XY462" s="111"/>
      <c r="XZ462" s="111"/>
      <c r="YA462" s="111"/>
      <c r="YB462" s="111"/>
      <c r="YC462" s="111"/>
      <c r="YD462" s="111"/>
      <c r="YE462" s="111"/>
      <c r="YF462" s="111"/>
      <c r="YG462" s="111"/>
      <c r="YH462" s="111"/>
      <c r="YI462" s="111"/>
      <c r="YJ462" s="111"/>
      <c r="YK462" s="111"/>
      <c r="YL462" s="111"/>
      <c r="YM462" s="111"/>
      <c r="YN462" s="111"/>
      <c r="YO462" s="111"/>
      <c r="YP462" s="111"/>
      <c r="YQ462" s="111"/>
      <c r="YR462" s="111"/>
      <c r="YS462" s="111"/>
      <c r="YT462" s="111"/>
      <c r="YU462" s="111"/>
      <c r="YV462" s="111"/>
      <c r="YW462" s="111"/>
      <c r="YX462" s="111"/>
      <c r="YY462" s="111"/>
      <c r="YZ462" s="111"/>
      <c r="ZA462" s="111"/>
      <c r="ZB462" s="111"/>
      <c r="ZC462" s="111"/>
      <c r="ZD462" s="111"/>
      <c r="ZE462" s="111"/>
      <c r="ZF462" s="111"/>
      <c r="ZG462" s="111"/>
      <c r="ZH462" s="111"/>
      <c r="ZI462" s="111"/>
      <c r="ZJ462" s="111"/>
      <c r="ZK462" s="111"/>
      <c r="ZL462" s="111"/>
      <c r="ZM462" s="111"/>
      <c r="ZN462" s="111"/>
      <c r="ZO462" s="111"/>
      <c r="ZP462" s="111"/>
      <c r="ZQ462" s="111"/>
      <c r="ZR462" s="111"/>
      <c r="ZS462" s="111"/>
      <c r="ZT462" s="111"/>
      <c r="ZU462" s="111"/>
      <c r="ZV462" s="111"/>
      <c r="ZW462" s="111"/>
      <c r="ZX462" s="111"/>
      <c r="ZY462" s="111"/>
      <c r="ZZ462" s="111"/>
      <c r="AAA462" s="111"/>
      <c r="AAB462" s="111"/>
      <c r="AAC462" s="111"/>
      <c r="AAD462" s="111"/>
      <c r="AAE462" s="111"/>
      <c r="AAF462" s="111"/>
      <c r="AAG462" s="111"/>
      <c r="AAH462" s="111"/>
      <c r="AAI462" s="111"/>
      <c r="AAJ462" s="111"/>
      <c r="AAK462" s="111"/>
      <c r="AAL462" s="111"/>
      <c r="AAM462" s="111"/>
      <c r="AAN462" s="111"/>
      <c r="AAO462" s="111"/>
      <c r="AAP462" s="111"/>
      <c r="AAQ462" s="111"/>
      <c r="AAR462" s="111"/>
      <c r="AAS462" s="111"/>
      <c r="AAT462" s="111"/>
      <c r="AAU462" s="111"/>
      <c r="AAV462" s="111"/>
      <c r="AAW462" s="111"/>
      <c r="AAX462" s="111"/>
      <c r="AAY462" s="111"/>
      <c r="AAZ462" s="111"/>
      <c r="ABA462" s="111"/>
      <c r="ABB462" s="111"/>
      <c r="ABC462" s="111"/>
      <c r="ABD462" s="111"/>
      <c r="ABE462" s="111"/>
      <c r="ABF462" s="111"/>
      <c r="ABG462" s="111"/>
      <c r="ABH462" s="111"/>
      <c r="ABI462" s="111"/>
      <c r="ABJ462" s="111"/>
      <c r="ABK462" s="111"/>
      <c r="ABL462" s="111"/>
      <c r="ABM462" s="111"/>
      <c r="ABN462" s="111"/>
      <c r="ABO462" s="111"/>
      <c r="ABP462" s="111"/>
      <c r="ABQ462" s="111"/>
      <c r="ABR462" s="111"/>
      <c r="ABS462" s="111"/>
      <c r="ABT462" s="111"/>
      <c r="ABU462" s="111"/>
      <c r="ABV462" s="111"/>
      <c r="ABW462" s="111"/>
      <c r="ABX462" s="111"/>
      <c r="ABY462" s="111"/>
      <c r="ABZ462" s="111"/>
      <c r="ACA462" s="111"/>
      <c r="ACB462" s="111"/>
      <c r="ACC462" s="111"/>
      <c r="ACD462" s="111"/>
      <c r="ACE462" s="111"/>
      <c r="ACF462" s="111"/>
      <c r="ACG462" s="111"/>
      <c r="ACH462" s="111"/>
      <c r="ACI462" s="111"/>
      <c r="ACJ462" s="111"/>
      <c r="ACK462" s="111"/>
      <c r="ACL462" s="111"/>
      <c r="ACM462" s="111"/>
      <c r="ACN462" s="111"/>
      <c r="ACO462" s="111"/>
      <c r="ACP462" s="111"/>
      <c r="ACQ462" s="111"/>
      <c r="ACR462" s="111"/>
      <c r="ACS462" s="111"/>
      <c r="ACT462" s="111"/>
      <c r="ACU462" s="111"/>
      <c r="ACV462" s="111"/>
      <c r="ACW462" s="111"/>
      <c r="ACX462" s="111"/>
      <c r="ACY462" s="111"/>
      <c r="ACZ462" s="111"/>
      <c r="ADA462" s="111"/>
      <c r="ADB462" s="111"/>
      <c r="ADC462" s="111"/>
      <c r="ADD462" s="111"/>
      <c r="ADE462" s="111"/>
      <c r="ADF462" s="111"/>
      <c r="ADG462" s="111"/>
      <c r="ADH462" s="111"/>
      <c r="ADI462" s="111"/>
      <c r="ADJ462" s="111"/>
      <c r="ADK462" s="111"/>
      <c r="ADL462" s="111"/>
      <c r="ADM462" s="111"/>
      <c r="ADN462" s="111"/>
      <c r="ADO462" s="111"/>
      <c r="ADP462" s="111"/>
      <c r="ADQ462" s="111"/>
      <c r="ADR462" s="111"/>
      <c r="ADS462" s="111"/>
      <c r="ADT462" s="111"/>
      <c r="ADU462" s="111"/>
      <c r="ADV462" s="111"/>
    </row>
    <row r="463" spans="2:802" s="110" customFormat="1"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  <c r="AA463" s="111"/>
      <c r="AB463" s="111"/>
      <c r="AC463" s="111"/>
      <c r="AD463" s="111"/>
      <c r="AE463" s="111"/>
      <c r="AF463" s="111"/>
      <c r="AG463" s="111"/>
      <c r="AH463" s="111"/>
      <c r="AI463" s="111"/>
      <c r="AJ463" s="111"/>
      <c r="AK463" s="111"/>
      <c r="AL463" s="111"/>
      <c r="AM463" s="111"/>
      <c r="AN463" s="111"/>
      <c r="AO463" s="111"/>
      <c r="AP463" s="111"/>
      <c r="AQ463" s="111"/>
      <c r="AR463" s="111"/>
      <c r="AS463" s="111"/>
      <c r="AT463" s="111"/>
      <c r="AU463" s="111"/>
      <c r="AV463" s="111"/>
      <c r="AW463" s="111"/>
      <c r="AX463" s="111"/>
      <c r="AY463" s="111"/>
      <c r="AZ463" s="111"/>
      <c r="BA463" s="111"/>
      <c r="BB463" s="111"/>
      <c r="BC463" s="111"/>
      <c r="BD463" s="111"/>
      <c r="BE463" s="111"/>
      <c r="BF463" s="111"/>
      <c r="BG463" s="111"/>
      <c r="BH463" s="111"/>
      <c r="BI463" s="111"/>
      <c r="BJ463" s="111"/>
      <c r="BK463" s="111"/>
      <c r="BL463" s="111"/>
      <c r="BM463" s="111"/>
      <c r="BN463" s="111"/>
      <c r="BO463" s="111"/>
      <c r="BP463" s="111"/>
      <c r="BQ463" s="111"/>
      <c r="BR463" s="111"/>
      <c r="BS463" s="111"/>
      <c r="BT463" s="111"/>
      <c r="BU463" s="111"/>
      <c r="BV463" s="111"/>
      <c r="BW463" s="111"/>
      <c r="BX463" s="111"/>
      <c r="BY463" s="111"/>
      <c r="BZ463" s="111"/>
      <c r="CA463" s="111"/>
      <c r="CB463" s="111"/>
      <c r="CC463" s="111"/>
      <c r="CD463" s="111"/>
      <c r="CE463" s="111"/>
      <c r="CF463" s="111"/>
      <c r="CG463" s="111"/>
      <c r="CH463" s="111"/>
      <c r="CI463" s="111"/>
      <c r="CJ463" s="111"/>
      <c r="CK463" s="111"/>
      <c r="CL463" s="111"/>
      <c r="CM463" s="111"/>
      <c r="CN463" s="111"/>
      <c r="CO463" s="111"/>
      <c r="CP463" s="111"/>
      <c r="CQ463" s="111"/>
      <c r="CR463" s="111"/>
      <c r="CS463" s="111"/>
      <c r="CT463" s="111"/>
      <c r="CU463" s="111"/>
      <c r="CV463" s="111"/>
      <c r="CW463" s="111"/>
      <c r="CX463" s="111"/>
      <c r="CY463" s="111"/>
      <c r="CZ463" s="111"/>
      <c r="DA463" s="111"/>
      <c r="DB463" s="111"/>
      <c r="DC463" s="111"/>
      <c r="DD463" s="111"/>
      <c r="DE463" s="111"/>
      <c r="DF463" s="111"/>
      <c r="DG463" s="111"/>
      <c r="DH463" s="111"/>
      <c r="DI463" s="111"/>
      <c r="DJ463" s="111"/>
      <c r="DK463" s="111"/>
      <c r="DL463" s="111"/>
      <c r="DM463" s="111"/>
      <c r="DN463" s="111"/>
      <c r="DO463" s="111"/>
      <c r="DP463" s="111"/>
      <c r="DQ463" s="111"/>
      <c r="DR463" s="111"/>
      <c r="DS463" s="111"/>
      <c r="DT463" s="111"/>
      <c r="DU463" s="111"/>
      <c r="DV463" s="111"/>
      <c r="DW463" s="111"/>
      <c r="DX463" s="111"/>
      <c r="DY463" s="111"/>
      <c r="DZ463" s="111"/>
      <c r="EA463" s="111"/>
      <c r="EB463" s="111"/>
      <c r="EC463" s="111"/>
      <c r="ED463" s="111"/>
      <c r="EE463" s="111"/>
      <c r="EF463" s="111"/>
      <c r="EG463" s="111"/>
      <c r="EH463" s="111"/>
      <c r="EI463" s="111"/>
      <c r="EJ463" s="111"/>
      <c r="EK463" s="111"/>
      <c r="EL463" s="111"/>
      <c r="EM463" s="111"/>
      <c r="EN463" s="111"/>
      <c r="EO463" s="111"/>
      <c r="EP463" s="111"/>
      <c r="EQ463" s="111"/>
      <c r="ER463" s="111"/>
      <c r="ES463" s="111"/>
      <c r="ET463" s="111"/>
      <c r="EU463" s="111"/>
      <c r="EV463" s="111"/>
      <c r="EW463" s="111"/>
      <c r="EX463" s="111"/>
      <c r="EY463" s="111"/>
      <c r="EZ463" s="111"/>
      <c r="FA463" s="111"/>
      <c r="FB463" s="111"/>
      <c r="FC463" s="111"/>
      <c r="FD463" s="111"/>
      <c r="FE463" s="111"/>
      <c r="FF463" s="111"/>
      <c r="FG463" s="111"/>
      <c r="FH463" s="111"/>
      <c r="FI463" s="111"/>
      <c r="FJ463" s="111"/>
      <c r="FK463" s="111"/>
      <c r="FL463" s="111"/>
      <c r="FM463" s="111"/>
      <c r="FN463" s="111"/>
      <c r="FO463" s="111"/>
      <c r="FP463" s="111"/>
      <c r="FQ463" s="111"/>
      <c r="FR463" s="111"/>
      <c r="FS463" s="111"/>
      <c r="FT463" s="111"/>
      <c r="FU463" s="111"/>
      <c r="FV463" s="111"/>
      <c r="FW463" s="111"/>
      <c r="FX463" s="111"/>
      <c r="FY463" s="111"/>
      <c r="FZ463" s="111"/>
      <c r="GA463" s="111"/>
      <c r="GB463" s="111"/>
      <c r="GC463" s="111"/>
      <c r="GD463" s="111"/>
      <c r="GE463" s="111"/>
      <c r="GF463" s="111"/>
      <c r="GG463" s="111"/>
      <c r="GH463" s="111"/>
      <c r="GI463" s="111"/>
      <c r="GJ463" s="111"/>
      <c r="GK463" s="111"/>
      <c r="GL463" s="111"/>
      <c r="GM463" s="111"/>
      <c r="GN463" s="111"/>
      <c r="GO463" s="111"/>
      <c r="GP463" s="111"/>
      <c r="GQ463" s="111"/>
      <c r="GR463" s="111"/>
      <c r="GS463" s="111"/>
      <c r="GT463" s="111"/>
      <c r="GU463" s="111"/>
      <c r="GV463" s="111"/>
      <c r="GW463" s="111"/>
      <c r="GX463" s="111"/>
      <c r="GY463" s="111"/>
      <c r="GZ463" s="111"/>
      <c r="HA463" s="111"/>
      <c r="HB463" s="111"/>
      <c r="HC463" s="111"/>
      <c r="HD463" s="111"/>
      <c r="HE463" s="111"/>
      <c r="HF463" s="111"/>
      <c r="HG463" s="111"/>
      <c r="HH463" s="111"/>
      <c r="HI463" s="111"/>
      <c r="HJ463" s="111"/>
      <c r="HK463" s="111"/>
      <c r="HL463" s="111"/>
      <c r="HM463" s="111"/>
      <c r="HN463" s="111"/>
      <c r="HO463" s="111"/>
      <c r="HP463" s="111"/>
      <c r="HQ463" s="111"/>
      <c r="HR463" s="111"/>
      <c r="HS463" s="111"/>
      <c r="HT463" s="111"/>
      <c r="HU463" s="111"/>
      <c r="HV463" s="111"/>
      <c r="HW463" s="111"/>
      <c r="HX463" s="111"/>
      <c r="HY463" s="111"/>
      <c r="HZ463" s="111"/>
      <c r="IA463" s="111"/>
      <c r="IB463" s="111"/>
      <c r="IC463" s="111"/>
      <c r="ID463" s="111"/>
      <c r="IE463" s="111"/>
      <c r="IF463" s="111"/>
      <c r="IG463" s="111"/>
      <c r="IH463" s="111"/>
      <c r="II463" s="111"/>
      <c r="IJ463" s="111"/>
      <c r="IK463" s="111"/>
      <c r="IL463" s="111"/>
      <c r="IM463" s="111"/>
      <c r="IN463" s="111"/>
      <c r="IO463" s="111"/>
      <c r="IP463" s="111"/>
      <c r="IQ463" s="111"/>
      <c r="IR463" s="111"/>
      <c r="IS463" s="111"/>
      <c r="IT463" s="111"/>
      <c r="IU463" s="111"/>
      <c r="IV463" s="111"/>
      <c r="IW463" s="111"/>
      <c r="IX463" s="111"/>
      <c r="IY463" s="111"/>
      <c r="IZ463" s="111"/>
      <c r="JA463" s="111"/>
      <c r="JB463" s="111"/>
      <c r="JC463" s="111"/>
      <c r="JD463" s="111"/>
      <c r="JE463" s="111"/>
      <c r="JF463" s="111"/>
      <c r="JG463" s="111"/>
      <c r="JH463" s="111"/>
      <c r="JI463" s="111"/>
      <c r="JJ463" s="111"/>
      <c r="JK463" s="111"/>
      <c r="JL463" s="111"/>
      <c r="JM463" s="111"/>
      <c r="JN463" s="111"/>
      <c r="JO463" s="111"/>
      <c r="JP463" s="111"/>
      <c r="JQ463" s="111"/>
      <c r="JR463" s="111"/>
      <c r="JS463" s="111"/>
      <c r="JT463" s="111"/>
      <c r="JU463" s="111"/>
      <c r="JV463" s="111"/>
      <c r="JW463" s="111"/>
      <c r="JX463" s="111"/>
      <c r="JY463" s="111"/>
      <c r="JZ463" s="111"/>
      <c r="KA463" s="111"/>
      <c r="KB463" s="111"/>
      <c r="KC463" s="111"/>
      <c r="KD463" s="111"/>
      <c r="KE463" s="111"/>
      <c r="KF463" s="111"/>
      <c r="KG463" s="111"/>
      <c r="KH463" s="111"/>
      <c r="KI463" s="111"/>
      <c r="KJ463" s="111"/>
      <c r="KK463" s="111"/>
      <c r="KL463" s="111"/>
      <c r="KM463" s="111"/>
      <c r="KN463" s="111"/>
      <c r="KO463" s="111"/>
      <c r="KP463" s="111"/>
      <c r="KQ463" s="111"/>
      <c r="KR463" s="111"/>
      <c r="KS463" s="111"/>
      <c r="KT463" s="111"/>
      <c r="KU463" s="111"/>
      <c r="KV463" s="111"/>
      <c r="KW463" s="111"/>
      <c r="KX463" s="111"/>
      <c r="KY463" s="111"/>
      <c r="KZ463" s="111"/>
      <c r="LA463" s="111"/>
      <c r="LB463" s="111"/>
      <c r="LC463" s="111"/>
      <c r="LD463" s="111"/>
      <c r="LE463" s="111"/>
      <c r="LF463" s="111"/>
      <c r="LG463" s="111"/>
      <c r="LH463" s="111"/>
      <c r="LI463" s="111"/>
      <c r="LJ463" s="111"/>
      <c r="LK463" s="111"/>
      <c r="LL463" s="111"/>
      <c r="LM463" s="111"/>
      <c r="LN463" s="111"/>
      <c r="LO463" s="111"/>
      <c r="LP463" s="111"/>
      <c r="LQ463" s="111"/>
      <c r="LR463" s="111"/>
      <c r="LS463" s="111"/>
      <c r="LT463" s="111"/>
      <c r="LU463" s="111"/>
      <c r="LV463" s="111"/>
      <c r="LW463" s="111"/>
      <c r="LX463" s="111"/>
      <c r="LY463" s="111"/>
      <c r="LZ463" s="111"/>
      <c r="MA463" s="111"/>
      <c r="MB463" s="111"/>
      <c r="MC463" s="111"/>
      <c r="MD463" s="111"/>
      <c r="ME463" s="111"/>
      <c r="MF463" s="111"/>
      <c r="MG463" s="111"/>
      <c r="MH463" s="111"/>
      <c r="MI463" s="111"/>
      <c r="MJ463" s="111"/>
      <c r="MK463" s="111"/>
      <c r="ML463" s="111"/>
      <c r="MM463" s="111"/>
      <c r="MN463" s="111"/>
      <c r="MO463" s="111"/>
      <c r="MP463" s="111"/>
      <c r="MQ463" s="111"/>
      <c r="MR463" s="111"/>
      <c r="MS463" s="111"/>
      <c r="MT463" s="111"/>
      <c r="MU463" s="111"/>
      <c r="MV463" s="111"/>
      <c r="MW463" s="111"/>
      <c r="MX463" s="111"/>
      <c r="MY463" s="111"/>
      <c r="MZ463" s="111"/>
      <c r="NA463" s="111"/>
      <c r="NB463" s="111"/>
      <c r="NC463" s="111"/>
      <c r="ND463" s="111"/>
      <c r="NE463" s="111"/>
      <c r="NF463" s="111"/>
      <c r="NG463" s="111"/>
      <c r="NH463" s="111"/>
      <c r="NI463" s="111"/>
      <c r="NJ463" s="111"/>
      <c r="NK463" s="111"/>
      <c r="NL463" s="111"/>
      <c r="NM463" s="111"/>
      <c r="NN463" s="111"/>
      <c r="NO463" s="111"/>
      <c r="NP463" s="111"/>
      <c r="NQ463" s="111"/>
      <c r="NR463" s="111"/>
      <c r="NS463" s="111"/>
      <c r="NT463" s="111"/>
      <c r="NU463" s="111"/>
      <c r="NV463" s="111"/>
      <c r="NW463" s="111"/>
      <c r="NX463" s="111"/>
      <c r="NY463" s="111"/>
      <c r="NZ463" s="111"/>
      <c r="OA463" s="111"/>
      <c r="OB463" s="111"/>
      <c r="OC463" s="111"/>
      <c r="OD463" s="111"/>
      <c r="OE463" s="111"/>
      <c r="OF463" s="111"/>
      <c r="OG463" s="111"/>
      <c r="OH463" s="111"/>
      <c r="OI463" s="111"/>
      <c r="OJ463" s="111"/>
      <c r="OK463" s="111"/>
      <c r="OL463" s="111"/>
      <c r="OM463" s="111"/>
      <c r="ON463" s="111"/>
      <c r="OO463" s="111"/>
      <c r="OP463" s="111"/>
      <c r="OQ463" s="111"/>
      <c r="OR463" s="111"/>
      <c r="OS463" s="111"/>
      <c r="OT463" s="111"/>
      <c r="OU463" s="111"/>
      <c r="OV463" s="111"/>
      <c r="OW463" s="111"/>
      <c r="OX463" s="111"/>
      <c r="OY463" s="111"/>
      <c r="OZ463" s="111"/>
      <c r="PA463" s="111"/>
      <c r="PB463" s="111"/>
      <c r="PC463" s="111"/>
      <c r="PD463" s="111"/>
      <c r="PE463" s="111"/>
      <c r="PF463" s="111"/>
      <c r="PG463" s="111"/>
      <c r="PH463" s="111"/>
      <c r="PI463" s="111"/>
      <c r="PJ463" s="111"/>
      <c r="PK463" s="111"/>
      <c r="PL463" s="111"/>
      <c r="PM463" s="111"/>
      <c r="PN463" s="111"/>
      <c r="PO463" s="111"/>
      <c r="PP463" s="111"/>
      <c r="PQ463" s="111"/>
      <c r="PR463" s="111"/>
      <c r="PS463" s="111"/>
      <c r="PT463" s="111"/>
      <c r="PU463" s="111"/>
      <c r="PV463" s="111"/>
      <c r="PW463" s="111"/>
      <c r="PX463" s="111"/>
      <c r="PY463" s="111"/>
      <c r="PZ463" s="111"/>
      <c r="QA463" s="111"/>
      <c r="QB463" s="111"/>
      <c r="QC463" s="111"/>
      <c r="QD463" s="111"/>
      <c r="QE463" s="111"/>
      <c r="QF463" s="111"/>
      <c r="QG463" s="111"/>
      <c r="QH463" s="111"/>
      <c r="QI463" s="111"/>
      <c r="QJ463" s="111"/>
      <c r="QK463" s="111"/>
      <c r="QL463" s="111"/>
      <c r="QM463" s="111"/>
      <c r="QN463" s="111"/>
      <c r="QO463" s="111"/>
      <c r="QP463" s="111"/>
      <c r="QQ463" s="111"/>
      <c r="QR463" s="111"/>
      <c r="QS463" s="111"/>
      <c r="QT463" s="111"/>
      <c r="QU463" s="111"/>
      <c r="QV463" s="111"/>
      <c r="QW463" s="111"/>
      <c r="QX463" s="111"/>
      <c r="QY463" s="111"/>
      <c r="QZ463" s="111"/>
      <c r="RA463" s="111"/>
      <c r="RB463" s="111"/>
      <c r="RC463" s="111"/>
      <c r="RD463" s="111"/>
      <c r="RE463" s="111"/>
      <c r="RF463" s="111"/>
      <c r="RG463" s="111"/>
      <c r="RH463" s="111"/>
      <c r="RI463" s="111"/>
      <c r="RJ463" s="111"/>
      <c r="RK463" s="111"/>
      <c r="RL463" s="111"/>
      <c r="RM463" s="111"/>
      <c r="RN463" s="111"/>
      <c r="RO463" s="111"/>
      <c r="RP463" s="111"/>
      <c r="RQ463" s="111"/>
      <c r="RR463" s="111"/>
      <c r="RS463" s="111"/>
      <c r="RT463" s="111"/>
      <c r="RU463" s="111"/>
      <c r="RV463" s="111"/>
      <c r="RW463" s="111"/>
      <c r="RX463" s="111"/>
      <c r="RY463" s="111"/>
      <c r="RZ463" s="111"/>
      <c r="SA463" s="111"/>
      <c r="SB463" s="111"/>
      <c r="SC463" s="111"/>
      <c r="SD463" s="111"/>
      <c r="SE463" s="111"/>
      <c r="SF463" s="111"/>
      <c r="SG463" s="111"/>
      <c r="SH463" s="111"/>
      <c r="SI463" s="111"/>
      <c r="SJ463" s="111"/>
      <c r="SK463" s="111"/>
      <c r="SL463" s="111"/>
      <c r="SM463" s="111"/>
      <c r="SN463" s="111"/>
      <c r="SO463" s="111"/>
      <c r="SP463" s="111"/>
      <c r="SQ463" s="111"/>
      <c r="SR463" s="111"/>
      <c r="SS463" s="111"/>
      <c r="ST463" s="111"/>
      <c r="SU463" s="111"/>
      <c r="SV463" s="111"/>
      <c r="SW463" s="111"/>
      <c r="SX463" s="111"/>
      <c r="SY463" s="111"/>
      <c r="SZ463" s="111"/>
      <c r="TA463" s="111"/>
      <c r="TB463" s="111"/>
      <c r="TC463" s="111"/>
      <c r="TD463" s="111"/>
      <c r="TE463" s="111"/>
      <c r="TF463" s="111"/>
      <c r="TG463" s="111"/>
      <c r="TH463" s="111"/>
      <c r="TI463" s="111"/>
      <c r="TJ463" s="111"/>
      <c r="TK463" s="111"/>
      <c r="TL463" s="111"/>
      <c r="TM463" s="111"/>
      <c r="TN463" s="111"/>
      <c r="TO463" s="111"/>
      <c r="TP463" s="111"/>
      <c r="TQ463" s="111"/>
      <c r="TR463" s="111"/>
      <c r="TS463" s="111"/>
      <c r="TT463" s="111"/>
      <c r="TU463" s="111"/>
      <c r="TV463" s="111"/>
      <c r="TW463" s="111"/>
      <c r="TX463" s="111"/>
      <c r="TY463" s="111"/>
      <c r="TZ463" s="111"/>
      <c r="UA463" s="111"/>
      <c r="UB463" s="111"/>
      <c r="UC463" s="111"/>
      <c r="UD463" s="111"/>
      <c r="UE463" s="111"/>
      <c r="UF463" s="111"/>
      <c r="UG463" s="111"/>
      <c r="UH463" s="111"/>
      <c r="UI463" s="111"/>
      <c r="UJ463" s="111"/>
      <c r="UK463" s="111"/>
      <c r="UL463" s="111"/>
      <c r="UM463" s="111"/>
      <c r="UN463" s="111"/>
      <c r="UO463" s="111"/>
      <c r="UP463" s="111"/>
      <c r="UQ463" s="111"/>
      <c r="UR463" s="111"/>
      <c r="US463" s="111"/>
      <c r="UT463" s="111"/>
      <c r="UU463" s="111"/>
      <c r="UV463" s="111"/>
      <c r="UW463" s="111"/>
      <c r="UX463" s="111"/>
      <c r="UY463" s="111"/>
      <c r="UZ463" s="111"/>
      <c r="VA463" s="111"/>
      <c r="VB463" s="111"/>
      <c r="VC463" s="111"/>
      <c r="VD463" s="111"/>
      <c r="VE463" s="111"/>
      <c r="VF463" s="111"/>
      <c r="VG463" s="111"/>
      <c r="VH463" s="111"/>
      <c r="VI463" s="111"/>
      <c r="VJ463" s="111"/>
      <c r="VK463" s="111"/>
      <c r="VL463" s="111"/>
      <c r="VM463" s="111"/>
      <c r="VN463" s="111"/>
      <c r="VO463" s="111"/>
      <c r="VP463" s="111"/>
      <c r="VQ463" s="111"/>
      <c r="VR463" s="111"/>
      <c r="VS463" s="111"/>
      <c r="VT463" s="111"/>
      <c r="VU463" s="111"/>
      <c r="VV463" s="111"/>
      <c r="VW463" s="111"/>
      <c r="VX463" s="111"/>
      <c r="VY463" s="111"/>
      <c r="VZ463" s="111"/>
      <c r="WA463" s="111"/>
      <c r="WB463" s="111"/>
      <c r="WC463" s="111"/>
      <c r="WD463" s="111"/>
      <c r="WE463" s="111"/>
      <c r="WF463" s="111"/>
      <c r="WG463" s="111"/>
      <c r="WH463" s="111"/>
      <c r="WI463" s="111"/>
      <c r="WJ463" s="111"/>
      <c r="WK463" s="111"/>
      <c r="WL463" s="111"/>
      <c r="WM463" s="111"/>
      <c r="WN463" s="111"/>
      <c r="WO463" s="111"/>
      <c r="WP463" s="111"/>
      <c r="WQ463" s="111"/>
      <c r="WR463" s="111"/>
      <c r="WS463" s="111"/>
      <c r="WT463" s="111"/>
      <c r="WU463" s="111"/>
      <c r="WV463" s="111"/>
      <c r="WW463" s="111"/>
      <c r="WX463" s="111"/>
      <c r="WY463" s="111"/>
      <c r="WZ463" s="111"/>
      <c r="XA463" s="111"/>
      <c r="XB463" s="111"/>
      <c r="XC463" s="111"/>
      <c r="XD463" s="111"/>
      <c r="XE463" s="111"/>
      <c r="XF463" s="111"/>
      <c r="XG463" s="111"/>
      <c r="XH463" s="111"/>
      <c r="XI463" s="111"/>
      <c r="XJ463" s="111"/>
      <c r="XK463" s="111"/>
      <c r="XL463" s="111"/>
      <c r="XM463" s="111"/>
      <c r="XN463" s="111"/>
      <c r="XO463" s="111"/>
      <c r="XP463" s="111"/>
      <c r="XQ463" s="111"/>
      <c r="XR463" s="111"/>
      <c r="XS463" s="111"/>
      <c r="XT463" s="111"/>
      <c r="XU463" s="111"/>
      <c r="XV463" s="111"/>
      <c r="XW463" s="111"/>
      <c r="XX463" s="111"/>
      <c r="XY463" s="111"/>
      <c r="XZ463" s="111"/>
      <c r="YA463" s="111"/>
      <c r="YB463" s="111"/>
      <c r="YC463" s="111"/>
      <c r="YD463" s="111"/>
      <c r="YE463" s="111"/>
      <c r="YF463" s="111"/>
      <c r="YG463" s="111"/>
      <c r="YH463" s="111"/>
      <c r="YI463" s="111"/>
      <c r="YJ463" s="111"/>
      <c r="YK463" s="111"/>
      <c r="YL463" s="111"/>
      <c r="YM463" s="111"/>
      <c r="YN463" s="111"/>
      <c r="YO463" s="111"/>
      <c r="YP463" s="111"/>
      <c r="YQ463" s="111"/>
      <c r="YR463" s="111"/>
      <c r="YS463" s="111"/>
      <c r="YT463" s="111"/>
      <c r="YU463" s="111"/>
      <c r="YV463" s="111"/>
      <c r="YW463" s="111"/>
      <c r="YX463" s="111"/>
      <c r="YY463" s="111"/>
      <c r="YZ463" s="111"/>
      <c r="ZA463" s="111"/>
      <c r="ZB463" s="111"/>
      <c r="ZC463" s="111"/>
      <c r="ZD463" s="111"/>
      <c r="ZE463" s="111"/>
      <c r="ZF463" s="111"/>
      <c r="ZG463" s="111"/>
      <c r="ZH463" s="111"/>
      <c r="ZI463" s="111"/>
      <c r="ZJ463" s="111"/>
      <c r="ZK463" s="111"/>
      <c r="ZL463" s="111"/>
      <c r="ZM463" s="111"/>
      <c r="ZN463" s="111"/>
      <c r="ZO463" s="111"/>
      <c r="ZP463" s="111"/>
      <c r="ZQ463" s="111"/>
      <c r="ZR463" s="111"/>
      <c r="ZS463" s="111"/>
      <c r="ZT463" s="111"/>
      <c r="ZU463" s="111"/>
      <c r="ZV463" s="111"/>
      <c r="ZW463" s="111"/>
      <c r="ZX463" s="111"/>
      <c r="ZY463" s="111"/>
      <c r="ZZ463" s="111"/>
      <c r="AAA463" s="111"/>
      <c r="AAB463" s="111"/>
      <c r="AAC463" s="111"/>
      <c r="AAD463" s="111"/>
      <c r="AAE463" s="111"/>
      <c r="AAF463" s="111"/>
      <c r="AAG463" s="111"/>
      <c r="AAH463" s="111"/>
      <c r="AAI463" s="111"/>
      <c r="AAJ463" s="111"/>
      <c r="AAK463" s="111"/>
      <c r="AAL463" s="111"/>
      <c r="AAM463" s="111"/>
      <c r="AAN463" s="111"/>
      <c r="AAO463" s="111"/>
      <c r="AAP463" s="111"/>
      <c r="AAQ463" s="111"/>
      <c r="AAR463" s="111"/>
      <c r="AAS463" s="111"/>
      <c r="AAT463" s="111"/>
      <c r="AAU463" s="111"/>
      <c r="AAV463" s="111"/>
      <c r="AAW463" s="111"/>
      <c r="AAX463" s="111"/>
      <c r="AAY463" s="111"/>
      <c r="AAZ463" s="111"/>
      <c r="ABA463" s="111"/>
      <c r="ABB463" s="111"/>
      <c r="ABC463" s="111"/>
      <c r="ABD463" s="111"/>
      <c r="ABE463" s="111"/>
      <c r="ABF463" s="111"/>
      <c r="ABG463" s="111"/>
      <c r="ABH463" s="111"/>
      <c r="ABI463" s="111"/>
      <c r="ABJ463" s="111"/>
      <c r="ABK463" s="111"/>
      <c r="ABL463" s="111"/>
      <c r="ABM463" s="111"/>
      <c r="ABN463" s="111"/>
      <c r="ABO463" s="111"/>
      <c r="ABP463" s="111"/>
      <c r="ABQ463" s="111"/>
      <c r="ABR463" s="111"/>
      <c r="ABS463" s="111"/>
      <c r="ABT463" s="111"/>
      <c r="ABU463" s="111"/>
      <c r="ABV463" s="111"/>
      <c r="ABW463" s="111"/>
      <c r="ABX463" s="111"/>
      <c r="ABY463" s="111"/>
      <c r="ABZ463" s="111"/>
      <c r="ACA463" s="111"/>
      <c r="ACB463" s="111"/>
      <c r="ACC463" s="111"/>
      <c r="ACD463" s="111"/>
      <c r="ACE463" s="111"/>
      <c r="ACF463" s="111"/>
      <c r="ACG463" s="111"/>
      <c r="ACH463" s="111"/>
      <c r="ACI463" s="111"/>
      <c r="ACJ463" s="111"/>
      <c r="ACK463" s="111"/>
      <c r="ACL463" s="111"/>
      <c r="ACM463" s="111"/>
      <c r="ACN463" s="111"/>
      <c r="ACO463" s="111"/>
      <c r="ACP463" s="111"/>
      <c r="ACQ463" s="111"/>
      <c r="ACR463" s="111"/>
      <c r="ACS463" s="111"/>
      <c r="ACT463" s="111"/>
      <c r="ACU463" s="111"/>
      <c r="ACV463" s="111"/>
      <c r="ACW463" s="111"/>
      <c r="ACX463" s="111"/>
      <c r="ACY463" s="111"/>
      <c r="ACZ463" s="111"/>
      <c r="ADA463" s="111"/>
      <c r="ADB463" s="111"/>
      <c r="ADC463" s="111"/>
      <c r="ADD463" s="111"/>
      <c r="ADE463" s="111"/>
      <c r="ADF463" s="111"/>
      <c r="ADG463" s="111"/>
      <c r="ADH463" s="111"/>
      <c r="ADI463" s="111"/>
      <c r="ADJ463" s="111"/>
      <c r="ADK463" s="111"/>
      <c r="ADL463" s="111"/>
      <c r="ADM463" s="111"/>
      <c r="ADN463" s="111"/>
      <c r="ADO463" s="111"/>
      <c r="ADP463" s="111"/>
      <c r="ADQ463" s="111"/>
      <c r="ADR463" s="111"/>
      <c r="ADS463" s="111"/>
      <c r="ADT463" s="111"/>
      <c r="ADU463" s="111"/>
      <c r="ADV463" s="111"/>
    </row>
    <row r="464" spans="2:802" s="110" customFormat="1"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  <c r="AE464" s="111"/>
      <c r="AF464" s="111"/>
      <c r="AG464" s="111"/>
      <c r="AH464" s="111"/>
      <c r="AI464" s="111"/>
      <c r="AJ464" s="111"/>
      <c r="AK464" s="111"/>
      <c r="AL464" s="111"/>
      <c r="AM464" s="111"/>
      <c r="AN464" s="111"/>
      <c r="AO464" s="111"/>
      <c r="AP464" s="111"/>
      <c r="AQ464" s="111"/>
      <c r="AR464" s="111"/>
      <c r="AS464" s="111"/>
      <c r="AT464" s="111"/>
      <c r="AU464" s="111"/>
      <c r="AV464" s="111"/>
      <c r="AW464" s="111"/>
      <c r="AX464" s="111"/>
      <c r="AY464" s="111"/>
      <c r="AZ464" s="111"/>
      <c r="BA464" s="111"/>
      <c r="BB464" s="111"/>
      <c r="BC464" s="111"/>
      <c r="BD464" s="111"/>
      <c r="BE464" s="111"/>
      <c r="BF464" s="111"/>
      <c r="BG464" s="111"/>
      <c r="BH464" s="111"/>
      <c r="BI464" s="111"/>
      <c r="BJ464" s="111"/>
      <c r="BK464" s="111"/>
      <c r="BL464" s="111"/>
      <c r="BM464" s="111"/>
      <c r="BN464" s="111"/>
      <c r="BO464" s="111"/>
      <c r="BP464" s="111"/>
      <c r="BQ464" s="111"/>
      <c r="BR464" s="111"/>
      <c r="BS464" s="111"/>
      <c r="BT464" s="111"/>
      <c r="BU464" s="111"/>
      <c r="BV464" s="111"/>
      <c r="BW464" s="111"/>
      <c r="BX464" s="111"/>
      <c r="BY464" s="111"/>
      <c r="BZ464" s="111"/>
      <c r="CA464" s="111"/>
      <c r="CB464" s="111"/>
      <c r="CC464" s="111"/>
      <c r="CD464" s="111"/>
      <c r="CE464" s="111"/>
      <c r="CF464" s="111"/>
      <c r="CG464" s="111"/>
      <c r="CH464" s="111"/>
      <c r="CI464" s="111"/>
      <c r="CJ464" s="111"/>
      <c r="CK464" s="111"/>
      <c r="CL464" s="111"/>
      <c r="CM464" s="111"/>
      <c r="CN464" s="111"/>
      <c r="CO464" s="111"/>
      <c r="CP464" s="111"/>
      <c r="CQ464" s="111"/>
      <c r="CR464" s="111"/>
      <c r="CS464" s="111"/>
      <c r="CT464" s="111"/>
      <c r="CU464" s="111"/>
      <c r="CV464" s="111"/>
      <c r="CW464" s="111"/>
      <c r="CX464" s="111"/>
      <c r="CY464" s="111"/>
      <c r="CZ464" s="111"/>
      <c r="DA464" s="111"/>
      <c r="DB464" s="111"/>
      <c r="DC464" s="111"/>
      <c r="DD464" s="111"/>
      <c r="DE464" s="111"/>
      <c r="DF464" s="111"/>
      <c r="DG464" s="111"/>
      <c r="DH464" s="111"/>
      <c r="DI464" s="111"/>
      <c r="DJ464" s="111"/>
      <c r="DK464" s="111"/>
      <c r="DL464" s="111"/>
      <c r="DM464" s="111"/>
      <c r="DN464" s="111"/>
      <c r="DO464" s="111"/>
      <c r="DP464" s="111"/>
      <c r="DQ464" s="111"/>
      <c r="DR464" s="111"/>
      <c r="DS464" s="111"/>
      <c r="DT464" s="111"/>
      <c r="DU464" s="111"/>
      <c r="DV464" s="111"/>
      <c r="DW464" s="111"/>
      <c r="DX464" s="111"/>
      <c r="DY464" s="111"/>
      <c r="DZ464" s="111"/>
      <c r="EA464" s="111"/>
      <c r="EB464" s="111"/>
      <c r="EC464" s="111"/>
      <c r="ED464" s="111"/>
      <c r="EE464" s="111"/>
      <c r="EF464" s="111"/>
      <c r="EG464" s="111"/>
      <c r="EH464" s="111"/>
      <c r="EI464" s="111"/>
      <c r="EJ464" s="111"/>
      <c r="EK464" s="111"/>
      <c r="EL464" s="111"/>
      <c r="EM464" s="111"/>
      <c r="EN464" s="111"/>
      <c r="EO464" s="111"/>
      <c r="EP464" s="111"/>
      <c r="EQ464" s="111"/>
      <c r="ER464" s="111"/>
      <c r="ES464" s="111"/>
      <c r="ET464" s="111"/>
      <c r="EU464" s="111"/>
      <c r="EV464" s="111"/>
      <c r="EW464" s="111"/>
      <c r="EX464" s="111"/>
      <c r="EY464" s="111"/>
      <c r="EZ464" s="111"/>
      <c r="FA464" s="111"/>
      <c r="FB464" s="111"/>
      <c r="FC464" s="111"/>
      <c r="FD464" s="111"/>
      <c r="FE464" s="111"/>
      <c r="FF464" s="111"/>
      <c r="FG464" s="111"/>
      <c r="FH464" s="111"/>
      <c r="FI464" s="111"/>
      <c r="FJ464" s="111"/>
      <c r="FK464" s="111"/>
      <c r="FL464" s="111"/>
      <c r="FM464" s="111"/>
      <c r="FN464" s="111"/>
      <c r="FO464" s="111"/>
      <c r="FP464" s="111"/>
      <c r="FQ464" s="111"/>
      <c r="FR464" s="111"/>
      <c r="FS464" s="111"/>
      <c r="FT464" s="111"/>
      <c r="FU464" s="111"/>
      <c r="FV464" s="111"/>
      <c r="FW464" s="111"/>
      <c r="FX464" s="111"/>
      <c r="FY464" s="111"/>
      <c r="FZ464" s="111"/>
      <c r="GA464" s="111"/>
      <c r="GB464" s="111"/>
      <c r="GC464" s="111"/>
      <c r="GD464" s="111"/>
      <c r="GE464" s="111"/>
      <c r="GF464" s="111"/>
      <c r="GG464" s="111"/>
      <c r="GH464" s="111"/>
      <c r="GI464" s="111"/>
      <c r="GJ464" s="111"/>
      <c r="GK464" s="111"/>
      <c r="GL464" s="111"/>
      <c r="GM464" s="111"/>
      <c r="GN464" s="111"/>
      <c r="GO464" s="111"/>
      <c r="GP464" s="111"/>
      <c r="GQ464" s="111"/>
      <c r="GR464" s="111"/>
      <c r="GS464" s="111"/>
      <c r="GT464" s="111"/>
      <c r="GU464" s="111"/>
      <c r="GV464" s="111"/>
      <c r="GW464" s="111"/>
      <c r="GX464" s="111"/>
      <c r="GY464" s="111"/>
      <c r="GZ464" s="111"/>
      <c r="HA464" s="111"/>
      <c r="HB464" s="111"/>
      <c r="HC464" s="111"/>
      <c r="HD464" s="111"/>
      <c r="HE464" s="111"/>
      <c r="HF464" s="111"/>
      <c r="HG464" s="111"/>
      <c r="HH464" s="111"/>
      <c r="HI464" s="111"/>
      <c r="HJ464" s="111"/>
      <c r="HK464" s="111"/>
      <c r="HL464" s="111"/>
      <c r="HM464" s="111"/>
      <c r="HN464" s="111"/>
      <c r="HO464" s="111"/>
      <c r="HP464" s="111"/>
      <c r="HQ464" s="111"/>
      <c r="HR464" s="111"/>
      <c r="HS464" s="111"/>
      <c r="HT464" s="111"/>
      <c r="HU464" s="111"/>
      <c r="HV464" s="111"/>
      <c r="HW464" s="111"/>
      <c r="HX464" s="111"/>
      <c r="HY464" s="111"/>
      <c r="HZ464" s="111"/>
      <c r="IA464" s="111"/>
      <c r="IB464" s="111"/>
      <c r="IC464" s="111"/>
      <c r="ID464" s="111"/>
      <c r="IE464" s="111"/>
      <c r="IF464" s="111"/>
      <c r="IG464" s="111"/>
      <c r="IH464" s="111"/>
      <c r="II464" s="111"/>
      <c r="IJ464" s="111"/>
      <c r="IK464" s="111"/>
      <c r="IL464" s="111"/>
      <c r="IM464" s="111"/>
      <c r="IN464" s="111"/>
      <c r="IO464" s="111"/>
      <c r="IP464" s="111"/>
      <c r="IQ464" s="111"/>
      <c r="IR464" s="111"/>
      <c r="IS464" s="111"/>
      <c r="IT464" s="111"/>
      <c r="IU464" s="111"/>
      <c r="IV464" s="111"/>
      <c r="IW464" s="111"/>
      <c r="IX464" s="111"/>
      <c r="IY464" s="111"/>
      <c r="IZ464" s="111"/>
      <c r="JA464" s="111"/>
      <c r="JB464" s="111"/>
      <c r="JC464" s="111"/>
      <c r="JD464" s="111"/>
      <c r="JE464" s="111"/>
      <c r="JF464" s="111"/>
      <c r="JG464" s="111"/>
      <c r="JH464" s="111"/>
      <c r="JI464" s="111"/>
      <c r="JJ464" s="111"/>
      <c r="JK464" s="111"/>
      <c r="JL464" s="111"/>
      <c r="JM464" s="111"/>
      <c r="JN464" s="111"/>
      <c r="JO464" s="111"/>
      <c r="JP464" s="111"/>
      <c r="JQ464" s="111"/>
      <c r="JR464" s="111"/>
      <c r="JS464" s="111"/>
      <c r="JT464" s="111"/>
      <c r="JU464" s="111"/>
      <c r="JV464" s="111"/>
      <c r="JW464" s="111"/>
      <c r="JX464" s="111"/>
      <c r="JY464" s="111"/>
      <c r="JZ464" s="111"/>
      <c r="KA464" s="111"/>
      <c r="KB464" s="111"/>
      <c r="KC464" s="111"/>
      <c r="KD464" s="111"/>
      <c r="KE464" s="111"/>
      <c r="KF464" s="111"/>
      <c r="KG464" s="111"/>
      <c r="KH464" s="111"/>
      <c r="KI464" s="111"/>
      <c r="KJ464" s="111"/>
      <c r="KK464" s="111"/>
      <c r="KL464" s="111"/>
      <c r="KM464" s="111"/>
      <c r="KN464" s="111"/>
      <c r="KO464" s="111"/>
      <c r="KP464" s="111"/>
      <c r="KQ464" s="111"/>
      <c r="KR464" s="111"/>
      <c r="KS464" s="111"/>
      <c r="KT464" s="111"/>
      <c r="KU464" s="111"/>
      <c r="KV464" s="111"/>
      <c r="KW464" s="111"/>
      <c r="KX464" s="111"/>
      <c r="KY464" s="111"/>
      <c r="KZ464" s="111"/>
      <c r="LA464" s="111"/>
      <c r="LB464" s="111"/>
      <c r="LC464" s="111"/>
      <c r="LD464" s="111"/>
      <c r="LE464" s="111"/>
      <c r="LF464" s="111"/>
      <c r="LG464" s="111"/>
      <c r="LH464" s="111"/>
      <c r="LI464" s="111"/>
      <c r="LJ464" s="111"/>
      <c r="LK464" s="111"/>
      <c r="LL464" s="111"/>
      <c r="LM464" s="111"/>
      <c r="LN464" s="111"/>
      <c r="LO464" s="111"/>
      <c r="LP464" s="111"/>
      <c r="LQ464" s="111"/>
      <c r="LR464" s="111"/>
      <c r="LS464" s="111"/>
      <c r="LT464" s="111"/>
      <c r="LU464" s="111"/>
      <c r="LV464" s="111"/>
      <c r="LW464" s="111"/>
      <c r="LX464" s="111"/>
      <c r="LY464" s="111"/>
      <c r="LZ464" s="111"/>
      <c r="MA464" s="111"/>
      <c r="MB464" s="111"/>
      <c r="MC464" s="111"/>
      <c r="MD464" s="111"/>
      <c r="ME464" s="111"/>
      <c r="MF464" s="111"/>
      <c r="MG464" s="111"/>
      <c r="MH464" s="111"/>
      <c r="MI464" s="111"/>
      <c r="MJ464" s="111"/>
      <c r="MK464" s="111"/>
      <c r="ML464" s="111"/>
      <c r="MM464" s="111"/>
      <c r="MN464" s="111"/>
      <c r="MO464" s="111"/>
      <c r="MP464" s="111"/>
      <c r="MQ464" s="111"/>
      <c r="MR464" s="111"/>
      <c r="MS464" s="111"/>
      <c r="MT464" s="111"/>
      <c r="MU464" s="111"/>
      <c r="MV464" s="111"/>
      <c r="MW464" s="111"/>
      <c r="MX464" s="111"/>
      <c r="MY464" s="111"/>
      <c r="MZ464" s="111"/>
      <c r="NA464" s="111"/>
      <c r="NB464" s="111"/>
      <c r="NC464" s="111"/>
      <c r="ND464" s="111"/>
      <c r="NE464" s="111"/>
      <c r="NF464" s="111"/>
      <c r="NG464" s="111"/>
      <c r="NH464" s="111"/>
      <c r="NI464" s="111"/>
      <c r="NJ464" s="111"/>
      <c r="NK464" s="111"/>
      <c r="NL464" s="111"/>
      <c r="NM464" s="111"/>
      <c r="NN464" s="111"/>
      <c r="NO464" s="111"/>
      <c r="NP464" s="111"/>
      <c r="NQ464" s="111"/>
      <c r="NR464" s="111"/>
      <c r="NS464" s="111"/>
      <c r="NT464" s="111"/>
      <c r="NU464" s="111"/>
      <c r="NV464" s="111"/>
      <c r="NW464" s="111"/>
      <c r="NX464" s="111"/>
      <c r="NY464" s="111"/>
      <c r="NZ464" s="111"/>
      <c r="OA464" s="111"/>
      <c r="OB464" s="111"/>
      <c r="OC464" s="111"/>
      <c r="OD464" s="111"/>
      <c r="OE464" s="111"/>
      <c r="OF464" s="111"/>
      <c r="OG464" s="111"/>
      <c r="OH464" s="111"/>
      <c r="OI464" s="111"/>
      <c r="OJ464" s="111"/>
      <c r="OK464" s="111"/>
      <c r="OL464" s="111"/>
      <c r="OM464" s="111"/>
      <c r="ON464" s="111"/>
      <c r="OO464" s="111"/>
      <c r="OP464" s="111"/>
      <c r="OQ464" s="111"/>
      <c r="OR464" s="111"/>
      <c r="OS464" s="111"/>
      <c r="OT464" s="111"/>
      <c r="OU464" s="111"/>
      <c r="OV464" s="111"/>
      <c r="OW464" s="111"/>
      <c r="OX464" s="111"/>
      <c r="OY464" s="111"/>
      <c r="OZ464" s="111"/>
      <c r="PA464" s="111"/>
      <c r="PB464" s="111"/>
      <c r="PC464" s="111"/>
      <c r="PD464" s="111"/>
      <c r="PE464" s="111"/>
      <c r="PF464" s="111"/>
      <c r="PG464" s="111"/>
      <c r="PH464" s="111"/>
      <c r="PI464" s="111"/>
      <c r="PJ464" s="111"/>
      <c r="PK464" s="111"/>
      <c r="PL464" s="111"/>
      <c r="PM464" s="111"/>
      <c r="PN464" s="111"/>
      <c r="PO464" s="111"/>
      <c r="PP464" s="111"/>
      <c r="PQ464" s="111"/>
      <c r="PR464" s="111"/>
      <c r="PS464" s="111"/>
      <c r="PT464" s="111"/>
      <c r="PU464" s="111"/>
      <c r="PV464" s="111"/>
      <c r="PW464" s="111"/>
      <c r="PX464" s="111"/>
      <c r="PY464" s="111"/>
      <c r="PZ464" s="111"/>
      <c r="QA464" s="111"/>
      <c r="QB464" s="111"/>
      <c r="QC464" s="111"/>
      <c r="QD464" s="111"/>
      <c r="QE464" s="111"/>
      <c r="QF464" s="111"/>
      <c r="QG464" s="111"/>
      <c r="QH464" s="111"/>
      <c r="QI464" s="111"/>
      <c r="QJ464" s="111"/>
      <c r="QK464" s="111"/>
      <c r="QL464" s="111"/>
      <c r="QM464" s="111"/>
      <c r="QN464" s="111"/>
      <c r="QO464" s="111"/>
      <c r="QP464" s="111"/>
      <c r="QQ464" s="111"/>
      <c r="QR464" s="111"/>
      <c r="QS464" s="111"/>
      <c r="QT464" s="111"/>
      <c r="QU464" s="111"/>
      <c r="QV464" s="111"/>
      <c r="QW464" s="111"/>
      <c r="QX464" s="111"/>
      <c r="QY464" s="111"/>
      <c r="QZ464" s="111"/>
      <c r="RA464" s="111"/>
      <c r="RB464" s="111"/>
      <c r="RC464" s="111"/>
      <c r="RD464" s="111"/>
      <c r="RE464" s="111"/>
      <c r="RF464" s="111"/>
      <c r="RG464" s="111"/>
      <c r="RH464" s="111"/>
      <c r="RI464" s="111"/>
      <c r="RJ464" s="111"/>
      <c r="RK464" s="111"/>
      <c r="RL464" s="111"/>
      <c r="RM464" s="111"/>
      <c r="RN464" s="111"/>
      <c r="RO464" s="111"/>
      <c r="RP464" s="111"/>
      <c r="RQ464" s="111"/>
      <c r="RR464" s="111"/>
      <c r="RS464" s="111"/>
      <c r="RT464" s="111"/>
      <c r="RU464" s="111"/>
      <c r="RV464" s="111"/>
      <c r="RW464" s="111"/>
      <c r="RX464" s="111"/>
      <c r="RY464" s="111"/>
      <c r="RZ464" s="111"/>
      <c r="SA464" s="111"/>
      <c r="SB464" s="111"/>
      <c r="SC464" s="111"/>
      <c r="SD464" s="111"/>
      <c r="SE464" s="111"/>
      <c r="SF464" s="111"/>
      <c r="SG464" s="111"/>
      <c r="SH464" s="111"/>
      <c r="SI464" s="111"/>
      <c r="SJ464" s="111"/>
      <c r="SK464" s="111"/>
      <c r="SL464" s="111"/>
      <c r="SM464" s="111"/>
      <c r="SN464" s="111"/>
      <c r="SO464" s="111"/>
      <c r="SP464" s="111"/>
      <c r="SQ464" s="111"/>
      <c r="SR464" s="111"/>
      <c r="SS464" s="111"/>
      <c r="ST464" s="111"/>
      <c r="SU464" s="111"/>
      <c r="SV464" s="111"/>
      <c r="SW464" s="111"/>
      <c r="SX464" s="111"/>
      <c r="SY464" s="111"/>
      <c r="SZ464" s="111"/>
      <c r="TA464" s="111"/>
      <c r="TB464" s="111"/>
      <c r="TC464" s="111"/>
      <c r="TD464" s="111"/>
      <c r="TE464" s="111"/>
      <c r="TF464" s="111"/>
      <c r="TG464" s="111"/>
      <c r="TH464" s="111"/>
      <c r="TI464" s="111"/>
      <c r="TJ464" s="111"/>
      <c r="TK464" s="111"/>
      <c r="TL464" s="111"/>
      <c r="TM464" s="111"/>
      <c r="TN464" s="111"/>
      <c r="TO464" s="111"/>
      <c r="TP464" s="111"/>
      <c r="TQ464" s="111"/>
      <c r="TR464" s="111"/>
      <c r="TS464" s="111"/>
      <c r="TT464" s="111"/>
      <c r="TU464" s="111"/>
      <c r="TV464" s="111"/>
      <c r="TW464" s="111"/>
      <c r="TX464" s="111"/>
      <c r="TY464" s="111"/>
      <c r="TZ464" s="111"/>
      <c r="UA464" s="111"/>
      <c r="UB464" s="111"/>
      <c r="UC464" s="111"/>
      <c r="UD464" s="111"/>
      <c r="UE464" s="111"/>
      <c r="UF464" s="111"/>
      <c r="UG464" s="111"/>
      <c r="UH464" s="111"/>
      <c r="UI464" s="111"/>
      <c r="UJ464" s="111"/>
      <c r="UK464" s="111"/>
      <c r="UL464" s="111"/>
      <c r="UM464" s="111"/>
      <c r="UN464" s="111"/>
      <c r="UO464" s="111"/>
      <c r="UP464" s="111"/>
      <c r="UQ464" s="111"/>
      <c r="UR464" s="111"/>
      <c r="US464" s="111"/>
      <c r="UT464" s="111"/>
      <c r="UU464" s="111"/>
      <c r="UV464" s="111"/>
      <c r="UW464" s="111"/>
      <c r="UX464" s="111"/>
      <c r="UY464" s="111"/>
      <c r="UZ464" s="111"/>
      <c r="VA464" s="111"/>
      <c r="VB464" s="111"/>
      <c r="VC464" s="111"/>
      <c r="VD464" s="111"/>
      <c r="VE464" s="111"/>
      <c r="VF464" s="111"/>
      <c r="VG464" s="111"/>
      <c r="VH464" s="111"/>
      <c r="VI464" s="111"/>
      <c r="VJ464" s="111"/>
      <c r="VK464" s="111"/>
      <c r="VL464" s="111"/>
      <c r="VM464" s="111"/>
      <c r="VN464" s="111"/>
      <c r="VO464" s="111"/>
      <c r="VP464" s="111"/>
      <c r="VQ464" s="111"/>
      <c r="VR464" s="111"/>
      <c r="VS464" s="111"/>
      <c r="VT464" s="111"/>
      <c r="VU464" s="111"/>
      <c r="VV464" s="111"/>
      <c r="VW464" s="111"/>
      <c r="VX464" s="111"/>
      <c r="VY464" s="111"/>
      <c r="VZ464" s="111"/>
      <c r="WA464" s="111"/>
      <c r="WB464" s="111"/>
      <c r="WC464" s="111"/>
      <c r="WD464" s="111"/>
      <c r="WE464" s="111"/>
      <c r="WF464" s="111"/>
      <c r="WG464" s="111"/>
      <c r="WH464" s="111"/>
      <c r="WI464" s="111"/>
      <c r="WJ464" s="111"/>
      <c r="WK464" s="111"/>
      <c r="WL464" s="111"/>
      <c r="WM464" s="111"/>
      <c r="WN464" s="111"/>
      <c r="WO464" s="111"/>
      <c r="WP464" s="111"/>
      <c r="WQ464" s="111"/>
      <c r="WR464" s="111"/>
      <c r="WS464" s="111"/>
      <c r="WT464" s="111"/>
      <c r="WU464" s="111"/>
      <c r="WV464" s="111"/>
      <c r="WW464" s="111"/>
      <c r="WX464" s="111"/>
      <c r="WY464" s="111"/>
      <c r="WZ464" s="111"/>
      <c r="XA464" s="111"/>
      <c r="XB464" s="111"/>
      <c r="XC464" s="111"/>
      <c r="XD464" s="111"/>
      <c r="XE464" s="111"/>
      <c r="XF464" s="111"/>
      <c r="XG464" s="111"/>
      <c r="XH464" s="111"/>
      <c r="XI464" s="111"/>
      <c r="XJ464" s="111"/>
      <c r="XK464" s="111"/>
      <c r="XL464" s="111"/>
      <c r="XM464" s="111"/>
      <c r="XN464" s="111"/>
      <c r="XO464" s="111"/>
      <c r="XP464" s="111"/>
      <c r="XQ464" s="111"/>
      <c r="XR464" s="111"/>
      <c r="XS464" s="111"/>
      <c r="XT464" s="111"/>
      <c r="XU464" s="111"/>
      <c r="XV464" s="111"/>
      <c r="XW464" s="111"/>
      <c r="XX464" s="111"/>
      <c r="XY464" s="111"/>
      <c r="XZ464" s="111"/>
      <c r="YA464" s="111"/>
      <c r="YB464" s="111"/>
      <c r="YC464" s="111"/>
      <c r="YD464" s="111"/>
      <c r="YE464" s="111"/>
      <c r="YF464" s="111"/>
      <c r="YG464" s="111"/>
      <c r="YH464" s="111"/>
      <c r="YI464" s="111"/>
      <c r="YJ464" s="111"/>
      <c r="YK464" s="111"/>
      <c r="YL464" s="111"/>
      <c r="YM464" s="111"/>
      <c r="YN464" s="111"/>
      <c r="YO464" s="111"/>
      <c r="YP464" s="111"/>
      <c r="YQ464" s="111"/>
      <c r="YR464" s="111"/>
      <c r="YS464" s="111"/>
      <c r="YT464" s="111"/>
      <c r="YU464" s="111"/>
      <c r="YV464" s="111"/>
      <c r="YW464" s="111"/>
      <c r="YX464" s="111"/>
      <c r="YY464" s="111"/>
      <c r="YZ464" s="111"/>
      <c r="ZA464" s="111"/>
      <c r="ZB464" s="111"/>
      <c r="ZC464" s="111"/>
      <c r="ZD464" s="111"/>
      <c r="ZE464" s="111"/>
      <c r="ZF464" s="111"/>
      <c r="ZG464" s="111"/>
      <c r="ZH464" s="111"/>
      <c r="ZI464" s="111"/>
      <c r="ZJ464" s="111"/>
      <c r="ZK464" s="111"/>
      <c r="ZL464" s="111"/>
      <c r="ZM464" s="111"/>
      <c r="ZN464" s="111"/>
      <c r="ZO464" s="111"/>
      <c r="ZP464" s="111"/>
      <c r="ZQ464" s="111"/>
      <c r="ZR464" s="111"/>
      <c r="ZS464" s="111"/>
      <c r="ZT464" s="111"/>
      <c r="ZU464" s="111"/>
      <c r="ZV464" s="111"/>
      <c r="ZW464" s="111"/>
      <c r="ZX464" s="111"/>
      <c r="ZY464" s="111"/>
      <c r="ZZ464" s="111"/>
      <c r="AAA464" s="111"/>
      <c r="AAB464" s="111"/>
      <c r="AAC464" s="111"/>
      <c r="AAD464" s="111"/>
      <c r="AAE464" s="111"/>
      <c r="AAF464" s="111"/>
      <c r="AAG464" s="111"/>
      <c r="AAH464" s="111"/>
      <c r="AAI464" s="111"/>
      <c r="AAJ464" s="111"/>
      <c r="AAK464" s="111"/>
      <c r="AAL464" s="111"/>
      <c r="AAM464" s="111"/>
      <c r="AAN464" s="111"/>
      <c r="AAO464" s="111"/>
      <c r="AAP464" s="111"/>
      <c r="AAQ464" s="111"/>
      <c r="AAR464" s="111"/>
      <c r="AAS464" s="111"/>
      <c r="AAT464" s="111"/>
      <c r="AAU464" s="111"/>
      <c r="AAV464" s="111"/>
      <c r="AAW464" s="111"/>
      <c r="AAX464" s="111"/>
      <c r="AAY464" s="111"/>
      <c r="AAZ464" s="111"/>
      <c r="ABA464" s="111"/>
      <c r="ABB464" s="111"/>
      <c r="ABC464" s="111"/>
      <c r="ABD464" s="111"/>
      <c r="ABE464" s="111"/>
      <c r="ABF464" s="111"/>
      <c r="ABG464" s="111"/>
      <c r="ABH464" s="111"/>
      <c r="ABI464" s="111"/>
      <c r="ABJ464" s="111"/>
      <c r="ABK464" s="111"/>
      <c r="ABL464" s="111"/>
      <c r="ABM464" s="111"/>
      <c r="ABN464" s="111"/>
      <c r="ABO464" s="111"/>
      <c r="ABP464" s="111"/>
      <c r="ABQ464" s="111"/>
      <c r="ABR464" s="111"/>
      <c r="ABS464" s="111"/>
      <c r="ABT464" s="111"/>
      <c r="ABU464" s="111"/>
      <c r="ABV464" s="111"/>
      <c r="ABW464" s="111"/>
      <c r="ABX464" s="111"/>
      <c r="ABY464" s="111"/>
      <c r="ABZ464" s="111"/>
      <c r="ACA464" s="111"/>
      <c r="ACB464" s="111"/>
      <c r="ACC464" s="111"/>
      <c r="ACD464" s="111"/>
      <c r="ACE464" s="111"/>
      <c r="ACF464" s="111"/>
      <c r="ACG464" s="111"/>
      <c r="ACH464" s="111"/>
      <c r="ACI464" s="111"/>
      <c r="ACJ464" s="111"/>
      <c r="ACK464" s="111"/>
      <c r="ACL464" s="111"/>
      <c r="ACM464" s="111"/>
      <c r="ACN464" s="111"/>
      <c r="ACO464" s="111"/>
      <c r="ACP464" s="111"/>
      <c r="ACQ464" s="111"/>
      <c r="ACR464" s="111"/>
      <c r="ACS464" s="111"/>
      <c r="ACT464" s="111"/>
      <c r="ACU464" s="111"/>
      <c r="ACV464" s="111"/>
      <c r="ACW464" s="111"/>
      <c r="ACX464" s="111"/>
      <c r="ACY464" s="111"/>
      <c r="ACZ464" s="111"/>
      <c r="ADA464" s="111"/>
      <c r="ADB464" s="111"/>
      <c r="ADC464" s="111"/>
      <c r="ADD464" s="111"/>
      <c r="ADE464" s="111"/>
      <c r="ADF464" s="111"/>
      <c r="ADG464" s="111"/>
      <c r="ADH464" s="111"/>
      <c r="ADI464" s="111"/>
      <c r="ADJ464" s="111"/>
      <c r="ADK464" s="111"/>
      <c r="ADL464" s="111"/>
      <c r="ADM464" s="111"/>
      <c r="ADN464" s="111"/>
      <c r="ADO464" s="111"/>
      <c r="ADP464" s="111"/>
      <c r="ADQ464" s="111"/>
      <c r="ADR464" s="111"/>
      <c r="ADS464" s="111"/>
      <c r="ADT464" s="111"/>
      <c r="ADU464" s="111"/>
      <c r="ADV464" s="111"/>
    </row>
    <row r="465" spans="4:802" s="110" customFormat="1"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  <c r="AE465" s="111"/>
      <c r="AF465" s="111"/>
      <c r="AG465" s="111"/>
      <c r="AH465" s="111"/>
      <c r="AI465" s="111"/>
      <c r="AJ465" s="111"/>
      <c r="AK465" s="111"/>
      <c r="AL465" s="111"/>
      <c r="AM465" s="111"/>
      <c r="AN465" s="111"/>
      <c r="AO465" s="111"/>
      <c r="AP465" s="111"/>
      <c r="AQ465" s="111"/>
      <c r="AR465" s="111"/>
      <c r="AS465" s="111"/>
      <c r="AT465" s="111"/>
      <c r="AU465" s="111"/>
      <c r="AV465" s="111"/>
      <c r="AW465" s="111"/>
      <c r="AX465" s="111"/>
      <c r="AY465" s="111"/>
      <c r="AZ465" s="111"/>
      <c r="BA465" s="111"/>
      <c r="BB465" s="111"/>
      <c r="BC465" s="111"/>
      <c r="BD465" s="111"/>
      <c r="BE465" s="111"/>
      <c r="BF465" s="111"/>
      <c r="BG465" s="111"/>
      <c r="BH465" s="111"/>
      <c r="BI465" s="111"/>
      <c r="BJ465" s="111"/>
      <c r="BK465" s="111"/>
      <c r="BL465" s="111"/>
      <c r="BM465" s="111"/>
      <c r="BN465" s="111"/>
      <c r="BO465" s="111"/>
      <c r="BP465" s="111"/>
      <c r="BQ465" s="111"/>
      <c r="BR465" s="111"/>
      <c r="BS465" s="111"/>
      <c r="BT465" s="111"/>
      <c r="BU465" s="111"/>
      <c r="BV465" s="111"/>
      <c r="BW465" s="111"/>
      <c r="BX465" s="111"/>
      <c r="BY465" s="111"/>
      <c r="BZ465" s="111"/>
      <c r="CA465" s="111"/>
      <c r="CB465" s="111"/>
      <c r="CC465" s="111"/>
      <c r="CD465" s="111"/>
      <c r="CE465" s="111"/>
      <c r="CF465" s="111"/>
      <c r="CG465" s="111"/>
      <c r="CH465" s="111"/>
      <c r="CI465" s="111"/>
      <c r="CJ465" s="111"/>
      <c r="CK465" s="111"/>
      <c r="CL465" s="111"/>
      <c r="CM465" s="111"/>
      <c r="CN465" s="111"/>
      <c r="CO465" s="111"/>
      <c r="CP465" s="111"/>
      <c r="CQ465" s="111"/>
      <c r="CR465" s="111"/>
      <c r="CS465" s="111"/>
      <c r="CT465" s="111"/>
      <c r="CU465" s="111"/>
      <c r="CV465" s="111"/>
      <c r="CW465" s="111"/>
      <c r="CX465" s="111"/>
      <c r="CY465" s="111"/>
      <c r="CZ465" s="111"/>
      <c r="DA465" s="111"/>
      <c r="DB465" s="111"/>
      <c r="DC465" s="111"/>
      <c r="DD465" s="111"/>
      <c r="DE465" s="111"/>
      <c r="DF465" s="111"/>
      <c r="DG465" s="111"/>
      <c r="DH465" s="111"/>
      <c r="DI465" s="111"/>
      <c r="DJ465" s="111"/>
      <c r="DK465" s="111"/>
      <c r="DL465" s="111"/>
      <c r="DM465" s="111"/>
      <c r="DN465" s="111"/>
      <c r="DO465" s="111"/>
      <c r="DP465" s="111"/>
      <c r="DQ465" s="111"/>
      <c r="DR465" s="111"/>
      <c r="DS465" s="111"/>
      <c r="DT465" s="111"/>
      <c r="DU465" s="111"/>
      <c r="DV465" s="111"/>
      <c r="DW465" s="111"/>
      <c r="DX465" s="111"/>
      <c r="DY465" s="111"/>
      <c r="DZ465" s="111"/>
      <c r="EA465" s="111"/>
      <c r="EB465" s="111"/>
      <c r="EC465" s="111"/>
      <c r="ED465" s="111"/>
      <c r="EE465" s="111"/>
      <c r="EF465" s="111"/>
      <c r="EG465" s="111"/>
      <c r="EH465" s="111"/>
      <c r="EI465" s="111"/>
      <c r="EJ465" s="111"/>
      <c r="EK465" s="111"/>
      <c r="EL465" s="111"/>
      <c r="EM465" s="111"/>
      <c r="EN465" s="111"/>
      <c r="EO465" s="111"/>
      <c r="EP465" s="111"/>
      <c r="EQ465" s="111"/>
      <c r="ER465" s="111"/>
      <c r="ES465" s="111"/>
      <c r="ET465" s="111"/>
      <c r="EU465" s="111"/>
      <c r="EV465" s="111"/>
      <c r="EW465" s="111"/>
      <c r="EX465" s="111"/>
      <c r="EY465" s="111"/>
      <c r="EZ465" s="111"/>
      <c r="FA465" s="111"/>
      <c r="FB465" s="111"/>
      <c r="FC465" s="111"/>
      <c r="FD465" s="111"/>
      <c r="FE465" s="111"/>
      <c r="FF465" s="111"/>
      <c r="FG465" s="111"/>
      <c r="FH465" s="111"/>
      <c r="FI465" s="111"/>
      <c r="FJ465" s="111"/>
      <c r="FK465" s="111"/>
      <c r="FL465" s="111"/>
      <c r="FM465" s="111"/>
      <c r="FN465" s="111"/>
      <c r="FO465" s="111"/>
      <c r="FP465" s="111"/>
      <c r="FQ465" s="111"/>
      <c r="FR465" s="111"/>
      <c r="FS465" s="111"/>
      <c r="FT465" s="111"/>
      <c r="FU465" s="111"/>
      <c r="FV465" s="111"/>
      <c r="FW465" s="111"/>
      <c r="FX465" s="111"/>
      <c r="FY465" s="111"/>
      <c r="FZ465" s="111"/>
      <c r="GA465" s="111"/>
      <c r="GB465" s="111"/>
      <c r="GC465" s="111"/>
      <c r="GD465" s="111"/>
      <c r="GE465" s="111"/>
      <c r="GF465" s="111"/>
      <c r="GG465" s="111"/>
      <c r="GH465" s="111"/>
      <c r="GI465" s="111"/>
      <c r="GJ465" s="111"/>
      <c r="GK465" s="111"/>
      <c r="GL465" s="111"/>
      <c r="GM465" s="111"/>
      <c r="GN465" s="111"/>
      <c r="GO465" s="111"/>
      <c r="GP465" s="111"/>
      <c r="GQ465" s="111"/>
      <c r="GR465" s="111"/>
      <c r="GS465" s="111"/>
      <c r="GT465" s="111"/>
      <c r="GU465" s="111"/>
      <c r="GV465" s="111"/>
      <c r="GW465" s="111"/>
      <c r="GX465" s="111"/>
      <c r="GY465" s="111"/>
      <c r="GZ465" s="111"/>
      <c r="HA465" s="111"/>
      <c r="HB465" s="111"/>
      <c r="HC465" s="111"/>
      <c r="HD465" s="111"/>
      <c r="HE465" s="111"/>
      <c r="HF465" s="111"/>
      <c r="HG465" s="111"/>
      <c r="HH465" s="111"/>
      <c r="HI465" s="111"/>
      <c r="HJ465" s="111"/>
      <c r="HK465" s="111"/>
      <c r="HL465" s="111"/>
      <c r="HM465" s="111"/>
      <c r="HN465" s="111"/>
      <c r="HO465" s="111"/>
      <c r="HP465" s="111"/>
      <c r="HQ465" s="111"/>
      <c r="HR465" s="111"/>
      <c r="HS465" s="111"/>
      <c r="HT465" s="111"/>
      <c r="HU465" s="111"/>
      <c r="HV465" s="111"/>
      <c r="HW465" s="111"/>
      <c r="HX465" s="111"/>
      <c r="HY465" s="111"/>
      <c r="HZ465" s="111"/>
      <c r="IA465" s="111"/>
      <c r="IB465" s="111"/>
      <c r="IC465" s="111"/>
      <c r="ID465" s="111"/>
      <c r="IE465" s="111"/>
      <c r="IF465" s="111"/>
      <c r="IG465" s="111"/>
      <c r="IH465" s="111"/>
      <c r="II465" s="111"/>
      <c r="IJ465" s="111"/>
      <c r="IK465" s="111"/>
      <c r="IL465" s="111"/>
      <c r="IM465" s="111"/>
      <c r="IN465" s="111"/>
      <c r="IO465" s="111"/>
      <c r="IP465" s="111"/>
      <c r="IQ465" s="111"/>
      <c r="IR465" s="111"/>
      <c r="IS465" s="111"/>
      <c r="IT465" s="111"/>
      <c r="IU465" s="111"/>
      <c r="IV465" s="111"/>
      <c r="IW465" s="111"/>
      <c r="IX465" s="111"/>
      <c r="IY465" s="111"/>
      <c r="IZ465" s="111"/>
      <c r="JA465" s="111"/>
      <c r="JB465" s="111"/>
      <c r="JC465" s="111"/>
      <c r="JD465" s="111"/>
      <c r="JE465" s="111"/>
      <c r="JF465" s="111"/>
      <c r="JG465" s="111"/>
      <c r="JH465" s="111"/>
      <c r="JI465" s="111"/>
      <c r="JJ465" s="111"/>
      <c r="JK465" s="111"/>
      <c r="JL465" s="111"/>
      <c r="JM465" s="111"/>
      <c r="JN465" s="111"/>
      <c r="JO465" s="111"/>
      <c r="JP465" s="111"/>
      <c r="JQ465" s="111"/>
      <c r="JR465" s="111"/>
      <c r="JS465" s="111"/>
      <c r="JT465" s="111"/>
      <c r="JU465" s="111"/>
      <c r="JV465" s="111"/>
      <c r="JW465" s="111"/>
      <c r="JX465" s="111"/>
      <c r="JY465" s="111"/>
      <c r="JZ465" s="111"/>
      <c r="KA465" s="111"/>
      <c r="KB465" s="111"/>
      <c r="KC465" s="111"/>
      <c r="KD465" s="111"/>
      <c r="KE465" s="111"/>
      <c r="KF465" s="111"/>
      <c r="KG465" s="111"/>
      <c r="KH465" s="111"/>
      <c r="KI465" s="111"/>
      <c r="KJ465" s="111"/>
      <c r="KK465" s="111"/>
      <c r="KL465" s="111"/>
      <c r="KM465" s="111"/>
      <c r="KN465" s="111"/>
      <c r="KO465" s="111"/>
      <c r="KP465" s="111"/>
      <c r="KQ465" s="111"/>
      <c r="KR465" s="111"/>
      <c r="KS465" s="111"/>
      <c r="KT465" s="111"/>
      <c r="KU465" s="111"/>
      <c r="KV465" s="111"/>
      <c r="KW465" s="111"/>
      <c r="KX465" s="111"/>
      <c r="KY465" s="111"/>
      <c r="KZ465" s="111"/>
      <c r="LA465" s="111"/>
      <c r="LB465" s="111"/>
      <c r="LC465" s="111"/>
      <c r="LD465" s="111"/>
      <c r="LE465" s="111"/>
      <c r="LF465" s="111"/>
      <c r="LG465" s="111"/>
      <c r="LH465" s="111"/>
      <c r="LI465" s="111"/>
      <c r="LJ465" s="111"/>
      <c r="LK465" s="111"/>
      <c r="LL465" s="111"/>
      <c r="LM465" s="111"/>
      <c r="LN465" s="111"/>
      <c r="LO465" s="111"/>
      <c r="LP465" s="111"/>
      <c r="LQ465" s="111"/>
      <c r="LR465" s="111"/>
      <c r="LS465" s="111"/>
      <c r="LT465" s="111"/>
      <c r="LU465" s="111"/>
      <c r="LV465" s="111"/>
      <c r="LW465" s="111"/>
      <c r="LX465" s="111"/>
      <c r="LY465" s="111"/>
      <c r="LZ465" s="111"/>
      <c r="MA465" s="111"/>
      <c r="MB465" s="111"/>
      <c r="MC465" s="111"/>
      <c r="MD465" s="111"/>
      <c r="ME465" s="111"/>
      <c r="MF465" s="111"/>
      <c r="MG465" s="111"/>
      <c r="MH465" s="111"/>
      <c r="MI465" s="111"/>
      <c r="MJ465" s="111"/>
      <c r="MK465" s="111"/>
      <c r="ML465" s="111"/>
      <c r="MM465" s="111"/>
      <c r="MN465" s="111"/>
      <c r="MO465" s="111"/>
      <c r="MP465" s="111"/>
      <c r="MQ465" s="111"/>
      <c r="MR465" s="111"/>
      <c r="MS465" s="111"/>
      <c r="MT465" s="111"/>
      <c r="MU465" s="111"/>
      <c r="MV465" s="111"/>
      <c r="MW465" s="111"/>
      <c r="MX465" s="111"/>
      <c r="MY465" s="111"/>
      <c r="MZ465" s="111"/>
      <c r="NA465" s="111"/>
      <c r="NB465" s="111"/>
      <c r="NC465" s="111"/>
      <c r="ND465" s="111"/>
      <c r="NE465" s="111"/>
      <c r="NF465" s="111"/>
      <c r="NG465" s="111"/>
      <c r="NH465" s="111"/>
      <c r="NI465" s="111"/>
      <c r="NJ465" s="111"/>
      <c r="NK465" s="111"/>
      <c r="NL465" s="111"/>
      <c r="NM465" s="111"/>
      <c r="NN465" s="111"/>
      <c r="NO465" s="111"/>
      <c r="NP465" s="111"/>
      <c r="NQ465" s="111"/>
      <c r="NR465" s="111"/>
      <c r="NS465" s="111"/>
      <c r="NT465" s="111"/>
      <c r="NU465" s="111"/>
      <c r="NV465" s="111"/>
      <c r="NW465" s="111"/>
      <c r="NX465" s="111"/>
      <c r="NY465" s="111"/>
      <c r="NZ465" s="111"/>
      <c r="OA465" s="111"/>
      <c r="OB465" s="111"/>
      <c r="OC465" s="111"/>
      <c r="OD465" s="111"/>
      <c r="OE465" s="111"/>
      <c r="OF465" s="111"/>
      <c r="OG465" s="111"/>
      <c r="OH465" s="111"/>
      <c r="OI465" s="111"/>
      <c r="OJ465" s="111"/>
      <c r="OK465" s="111"/>
      <c r="OL465" s="111"/>
      <c r="OM465" s="111"/>
      <c r="ON465" s="111"/>
      <c r="OO465" s="111"/>
      <c r="OP465" s="111"/>
      <c r="OQ465" s="111"/>
      <c r="OR465" s="111"/>
      <c r="OS465" s="111"/>
      <c r="OT465" s="111"/>
      <c r="OU465" s="111"/>
      <c r="OV465" s="111"/>
      <c r="OW465" s="111"/>
      <c r="OX465" s="111"/>
      <c r="OY465" s="111"/>
      <c r="OZ465" s="111"/>
      <c r="PA465" s="111"/>
      <c r="PB465" s="111"/>
      <c r="PC465" s="111"/>
      <c r="PD465" s="111"/>
      <c r="PE465" s="111"/>
      <c r="PF465" s="111"/>
      <c r="PG465" s="111"/>
      <c r="PH465" s="111"/>
      <c r="PI465" s="111"/>
      <c r="PJ465" s="111"/>
      <c r="PK465" s="111"/>
      <c r="PL465" s="111"/>
      <c r="PM465" s="111"/>
      <c r="PN465" s="111"/>
      <c r="PO465" s="111"/>
      <c r="PP465" s="111"/>
      <c r="PQ465" s="111"/>
      <c r="PR465" s="111"/>
      <c r="PS465" s="111"/>
      <c r="PT465" s="111"/>
      <c r="PU465" s="111"/>
      <c r="PV465" s="111"/>
      <c r="PW465" s="111"/>
      <c r="PX465" s="111"/>
      <c r="PY465" s="111"/>
      <c r="PZ465" s="111"/>
      <c r="QA465" s="111"/>
      <c r="QB465" s="111"/>
      <c r="QC465" s="111"/>
      <c r="QD465" s="111"/>
      <c r="QE465" s="111"/>
      <c r="QF465" s="111"/>
      <c r="QG465" s="111"/>
      <c r="QH465" s="111"/>
      <c r="QI465" s="111"/>
      <c r="QJ465" s="111"/>
      <c r="QK465" s="111"/>
      <c r="QL465" s="111"/>
      <c r="QM465" s="111"/>
      <c r="QN465" s="111"/>
      <c r="QO465" s="111"/>
      <c r="QP465" s="111"/>
      <c r="QQ465" s="111"/>
      <c r="QR465" s="111"/>
      <c r="QS465" s="111"/>
      <c r="QT465" s="111"/>
      <c r="QU465" s="111"/>
      <c r="QV465" s="111"/>
      <c r="QW465" s="111"/>
      <c r="QX465" s="111"/>
      <c r="QY465" s="111"/>
      <c r="QZ465" s="111"/>
      <c r="RA465" s="111"/>
      <c r="RB465" s="111"/>
      <c r="RC465" s="111"/>
      <c r="RD465" s="111"/>
      <c r="RE465" s="111"/>
      <c r="RF465" s="111"/>
      <c r="RG465" s="111"/>
      <c r="RH465" s="111"/>
      <c r="RI465" s="111"/>
      <c r="RJ465" s="111"/>
      <c r="RK465" s="111"/>
      <c r="RL465" s="111"/>
      <c r="RM465" s="111"/>
      <c r="RN465" s="111"/>
      <c r="RO465" s="111"/>
      <c r="RP465" s="111"/>
      <c r="RQ465" s="111"/>
      <c r="RR465" s="111"/>
      <c r="RS465" s="111"/>
      <c r="RT465" s="111"/>
      <c r="RU465" s="111"/>
      <c r="RV465" s="111"/>
      <c r="RW465" s="111"/>
      <c r="RX465" s="111"/>
      <c r="RY465" s="111"/>
      <c r="RZ465" s="111"/>
      <c r="SA465" s="111"/>
      <c r="SB465" s="111"/>
      <c r="SC465" s="111"/>
      <c r="SD465" s="111"/>
      <c r="SE465" s="111"/>
      <c r="SF465" s="111"/>
      <c r="SG465" s="111"/>
      <c r="SH465" s="111"/>
      <c r="SI465" s="111"/>
      <c r="SJ465" s="111"/>
      <c r="SK465" s="111"/>
      <c r="SL465" s="111"/>
      <c r="SM465" s="111"/>
      <c r="SN465" s="111"/>
      <c r="SO465" s="111"/>
      <c r="SP465" s="111"/>
      <c r="SQ465" s="111"/>
      <c r="SR465" s="111"/>
      <c r="SS465" s="111"/>
      <c r="ST465" s="111"/>
      <c r="SU465" s="111"/>
      <c r="SV465" s="111"/>
      <c r="SW465" s="111"/>
      <c r="SX465" s="111"/>
      <c r="SY465" s="111"/>
      <c r="SZ465" s="111"/>
      <c r="TA465" s="111"/>
      <c r="TB465" s="111"/>
      <c r="TC465" s="111"/>
      <c r="TD465" s="111"/>
      <c r="TE465" s="111"/>
      <c r="TF465" s="111"/>
      <c r="TG465" s="111"/>
      <c r="TH465" s="111"/>
      <c r="TI465" s="111"/>
      <c r="TJ465" s="111"/>
      <c r="TK465" s="111"/>
      <c r="TL465" s="111"/>
      <c r="TM465" s="111"/>
      <c r="TN465" s="111"/>
      <c r="TO465" s="111"/>
      <c r="TP465" s="111"/>
      <c r="TQ465" s="111"/>
      <c r="TR465" s="111"/>
      <c r="TS465" s="111"/>
      <c r="TT465" s="111"/>
      <c r="TU465" s="111"/>
      <c r="TV465" s="111"/>
      <c r="TW465" s="111"/>
      <c r="TX465" s="111"/>
      <c r="TY465" s="111"/>
      <c r="TZ465" s="111"/>
      <c r="UA465" s="111"/>
      <c r="UB465" s="111"/>
      <c r="UC465" s="111"/>
      <c r="UD465" s="111"/>
      <c r="UE465" s="111"/>
      <c r="UF465" s="111"/>
      <c r="UG465" s="111"/>
      <c r="UH465" s="111"/>
      <c r="UI465" s="111"/>
      <c r="UJ465" s="111"/>
      <c r="UK465" s="111"/>
      <c r="UL465" s="111"/>
      <c r="UM465" s="111"/>
      <c r="UN465" s="111"/>
      <c r="UO465" s="111"/>
      <c r="UP465" s="111"/>
      <c r="UQ465" s="111"/>
      <c r="UR465" s="111"/>
      <c r="US465" s="111"/>
      <c r="UT465" s="111"/>
      <c r="UU465" s="111"/>
      <c r="UV465" s="111"/>
      <c r="UW465" s="111"/>
      <c r="UX465" s="111"/>
      <c r="UY465" s="111"/>
      <c r="UZ465" s="111"/>
      <c r="VA465" s="111"/>
      <c r="VB465" s="111"/>
      <c r="VC465" s="111"/>
      <c r="VD465" s="111"/>
      <c r="VE465" s="111"/>
      <c r="VF465" s="111"/>
      <c r="VG465" s="111"/>
      <c r="VH465" s="111"/>
      <c r="VI465" s="111"/>
      <c r="VJ465" s="111"/>
      <c r="VK465" s="111"/>
      <c r="VL465" s="111"/>
      <c r="VM465" s="111"/>
      <c r="VN465" s="111"/>
      <c r="VO465" s="111"/>
      <c r="VP465" s="111"/>
      <c r="VQ465" s="111"/>
      <c r="VR465" s="111"/>
      <c r="VS465" s="111"/>
      <c r="VT465" s="111"/>
      <c r="VU465" s="111"/>
      <c r="VV465" s="111"/>
      <c r="VW465" s="111"/>
      <c r="VX465" s="111"/>
      <c r="VY465" s="111"/>
      <c r="VZ465" s="111"/>
      <c r="WA465" s="111"/>
      <c r="WB465" s="111"/>
      <c r="WC465" s="111"/>
      <c r="WD465" s="111"/>
      <c r="WE465" s="111"/>
      <c r="WF465" s="111"/>
      <c r="WG465" s="111"/>
      <c r="WH465" s="111"/>
      <c r="WI465" s="111"/>
      <c r="WJ465" s="111"/>
      <c r="WK465" s="111"/>
      <c r="WL465" s="111"/>
      <c r="WM465" s="111"/>
      <c r="WN465" s="111"/>
      <c r="WO465" s="111"/>
      <c r="WP465" s="111"/>
      <c r="WQ465" s="111"/>
      <c r="WR465" s="111"/>
      <c r="WS465" s="111"/>
      <c r="WT465" s="111"/>
      <c r="WU465" s="111"/>
      <c r="WV465" s="111"/>
      <c r="WW465" s="111"/>
      <c r="WX465" s="111"/>
      <c r="WY465" s="111"/>
      <c r="WZ465" s="111"/>
      <c r="XA465" s="111"/>
      <c r="XB465" s="111"/>
      <c r="XC465" s="111"/>
      <c r="XD465" s="111"/>
      <c r="XE465" s="111"/>
      <c r="XF465" s="111"/>
      <c r="XG465" s="111"/>
      <c r="XH465" s="111"/>
      <c r="XI465" s="111"/>
      <c r="XJ465" s="111"/>
      <c r="XK465" s="111"/>
      <c r="XL465" s="111"/>
      <c r="XM465" s="111"/>
      <c r="XN465" s="111"/>
      <c r="XO465" s="111"/>
      <c r="XP465" s="111"/>
      <c r="XQ465" s="111"/>
      <c r="XR465" s="111"/>
      <c r="XS465" s="111"/>
      <c r="XT465" s="111"/>
      <c r="XU465" s="111"/>
      <c r="XV465" s="111"/>
      <c r="XW465" s="111"/>
      <c r="XX465" s="111"/>
      <c r="XY465" s="111"/>
      <c r="XZ465" s="111"/>
      <c r="YA465" s="111"/>
      <c r="YB465" s="111"/>
      <c r="YC465" s="111"/>
      <c r="YD465" s="111"/>
      <c r="YE465" s="111"/>
      <c r="YF465" s="111"/>
      <c r="YG465" s="111"/>
      <c r="YH465" s="111"/>
      <c r="YI465" s="111"/>
      <c r="YJ465" s="111"/>
      <c r="YK465" s="111"/>
      <c r="YL465" s="111"/>
      <c r="YM465" s="111"/>
      <c r="YN465" s="111"/>
      <c r="YO465" s="111"/>
      <c r="YP465" s="111"/>
      <c r="YQ465" s="111"/>
      <c r="YR465" s="111"/>
      <c r="YS465" s="111"/>
      <c r="YT465" s="111"/>
      <c r="YU465" s="111"/>
      <c r="YV465" s="111"/>
      <c r="YW465" s="111"/>
      <c r="YX465" s="111"/>
      <c r="YY465" s="111"/>
      <c r="YZ465" s="111"/>
      <c r="ZA465" s="111"/>
      <c r="ZB465" s="111"/>
      <c r="ZC465" s="111"/>
      <c r="ZD465" s="111"/>
      <c r="ZE465" s="111"/>
      <c r="ZF465" s="111"/>
      <c r="ZG465" s="111"/>
      <c r="ZH465" s="111"/>
      <c r="ZI465" s="111"/>
      <c r="ZJ465" s="111"/>
      <c r="ZK465" s="111"/>
      <c r="ZL465" s="111"/>
      <c r="ZM465" s="111"/>
      <c r="ZN465" s="111"/>
      <c r="ZO465" s="111"/>
      <c r="ZP465" s="111"/>
      <c r="ZQ465" s="111"/>
      <c r="ZR465" s="111"/>
      <c r="ZS465" s="111"/>
      <c r="ZT465" s="111"/>
      <c r="ZU465" s="111"/>
      <c r="ZV465" s="111"/>
      <c r="ZW465" s="111"/>
      <c r="ZX465" s="111"/>
      <c r="ZY465" s="111"/>
      <c r="ZZ465" s="111"/>
      <c r="AAA465" s="111"/>
      <c r="AAB465" s="111"/>
      <c r="AAC465" s="111"/>
      <c r="AAD465" s="111"/>
      <c r="AAE465" s="111"/>
      <c r="AAF465" s="111"/>
      <c r="AAG465" s="111"/>
      <c r="AAH465" s="111"/>
      <c r="AAI465" s="111"/>
      <c r="AAJ465" s="111"/>
      <c r="AAK465" s="111"/>
      <c r="AAL465" s="111"/>
      <c r="AAM465" s="111"/>
      <c r="AAN465" s="111"/>
      <c r="AAO465" s="111"/>
      <c r="AAP465" s="111"/>
      <c r="AAQ465" s="111"/>
      <c r="AAR465" s="111"/>
      <c r="AAS465" s="111"/>
      <c r="AAT465" s="111"/>
      <c r="AAU465" s="111"/>
      <c r="AAV465" s="111"/>
      <c r="AAW465" s="111"/>
      <c r="AAX465" s="111"/>
      <c r="AAY465" s="111"/>
      <c r="AAZ465" s="111"/>
      <c r="ABA465" s="111"/>
      <c r="ABB465" s="111"/>
      <c r="ABC465" s="111"/>
      <c r="ABD465" s="111"/>
      <c r="ABE465" s="111"/>
      <c r="ABF465" s="111"/>
      <c r="ABG465" s="111"/>
      <c r="ABH465" s="111"/>
      <c r="ABI465" s="111"/>
      <c r="ABJ465" s="111"/>
      <c r="ABK465" s="111"/>
      <c r="ABL465" s="111"/>
      <c r="ABM465" s="111"/>
      <c r="ABN465" s="111"/>
      <c r="ABO465" s="111"/>
      <c r="ABP465" s="111"/>
      <c r="ABQ465" s="111"/>
      <c r="ABR465" s="111"/>
      <c r="ABS465" s="111"/>
      <c r="ABT465" s="111"/>
      <c r="ABU465" s="111"/>
      <c r="ABV465" s="111"/>
      <c r="ABW465" s="111"/>
      <c r="ABX465" s="111"/>
      <c r="ABY465" s="111"/>
      <c r="ABZ465" s="111"/>
      <c r="ACA465" s="111"/>
      <c r="ACB465" s="111"/>
      <c r="ACC465" s="111"/>
      <c r="ACD465" s="111"/>
      <c r="ACE465" s="111"/>
      <c r="ACF465" s="111"/>
      <c r="ACG465" s="111"/>
      <c r="ACH465" s="111"/>
      <c r="ACI465" s="111"/>
      <c r="ACJ465" s="111"/>
      <c r="ACK465" s="111"/>
      <c r="ACL465" s="111"/>
      <c r="ACM465" s="111"/>
      <c r="ACN465" s="111"/>
      <c r="ACO465" s="111"/>
      <c r="ACP465" s="111"/>
      <c r="ACQ465" s="111"/>
      <c r="ACR465" s="111"/>
      <c r="ACS465" s="111"/>
      <c r="ACT465" s="111"/>
      <c r="ACU465" s="111"/>
      <c r="ACV465" s="111"/>
      <c r="ACW465" s="111"/>
      <c r="ACX465" s="111"/>
      <c r="ACY465" s="111"/>
      <c r="ACZ465" s="111"/>
      <c r="ADA465" s="111"/>
      <c r="ADB465" s="111"/>
      <c r="ADC465" s="111"/>
      <c r="ADD465" s="111"/>
      <c r="ADE465" s="111"/>
      <c r="ADF465" s="111"/>
      <c r="ADG465" s="111"/>
      <c r="ADH465" s="111"/>
      <c r="ADI465" s="111"/>
      <c r="ADJ465" s="111"/>
      <c r="ADK465" s="111"/>
      <c r="ADL465" s="111"/>
      <c r="ADM465" s="111"/>
      <c r="ADN465" s="111"/>
      <c r="ADO465" s="111"/>
      <c r="ADP465" s="111"/>
      <c r="ADQ465" s="111"/>
      <c r="ADR465" s="111"/>
      <c r="ADS465" s="111"/>
      <c r="ADT465" s="111"/>
      <c r="ADU465" s="111"/>
      <c r="ADV465" s="111"/>
    </row>
    <row r="466" spans="4:802" s="110" customFormat="1"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  <c r="AD466" s="111"/>
      <c r="AE466" s="111"/>
      <c r="AF466" s="111"/>
      <c r="AG466" s="111"/>
      <c r="AH466" s="111"/>
      <c r="AI466" s="111"/>
      <c r="AJ466" s="111"/>
      <c r="AK466" s="111"/>
      <c r="AL466" s="111"/>
      <c r="AM466" s="111"/>
      <c r="AN466" s="111"/>
      <c r="AO466" s="111"/>
      <c r="AP466" s="111"/>
      <c r="AQ466" s="111"/>
      <c r="AR466" s="111"/>
      <c r="AS466" s="111"/>
      <c r="AT466" s="111"/>
      <c r="AU466" s="111"/>
      <c r="AV466" s="111"/>
      <c r="AW466" s="111"/>
      <c r="AX466" s="111"/>
      <c r="AY466" s="111"/>
      <c r="AZ466" s="111"/>
      <c r="BA466" s="111"/>
      <c r="BB466" s="111"/>
      <c r="BC466" s="111"/>
      <c r="BD466" s="111"/>
      <c r="BE466" s="111"/>
      <c r="BF466" s="111"/>
      <c r="BG466" s="111"/>
      <c r="BH466" s="111"/>
      <c r="BI466" s="111"/>
      <c r="BJ466" s="111"/>
      <c r="BK466" s="111"/>
      <c r="BL466" s="111"/>
      <c r="BM466" s="111"/>
      <c r="BN466" s="111"/>
      <c r="BO466" s="111"/>
      <c r="BP466" s="111"/>
      <c r="BQ466" s="111"/>
      <c r="BR466" s="111"/>
      <c r="BS466" s="111"/>
      <c r="BT466" s="111"/>
      <c r="BU466" s="111"/>
      <c r="BV466" s="111"/>
      <c r="BW466" s="111"/>
      <c r="BX466" s="111"/>
      <c r="BY466" s="111"/>
      <c r="BZ466" s="111"/>
      <c r="CA466" s="111"/>
      <c r="CB466" s="111"/>
      <c r="CC466" s="111"/>
      <c r="CD466" s="111"/>
      <c r="CE466" s="111"/>
      <c r="CF466" s="111"/>
      <c r="CG466" s="111"/>
      <c r="CH466" s="111"/>
      <c r="CI466" s="111"/>
      <c r="CJ466" s="111"/>
      <c r="CK466" s="111"/>
      <c r="CL466" s="111"/>
      <c r="CM466" s="111"/>
      <c r="CN466" s="111"/>
      <c r="CO466" s="111"/>
      <c r="CP466" s="111"/>
      <c r="CQ466" s="111"/>
      <c r="CR466" s="111"/>
      <c r="CS466" s="111"/>
      <c r="CT466" s="111"/>
      <c r="CU466" s="111"/>
      <c r="CV466" s="111"/>
      <c r="CW466" s="111"/>
      <c r="CX466" s="111"/>
      <c r="CY466" s="111"/>
      <c r="CZ466" s="111"/>
      <c r="DA466" s="111"/>
      <c r="DB466" s="111"/>
      <c r="DC466" s="111"/>
      <c r="DD466" s="111"/>
      <c r="DE466" s="111"/>
      <c r="DF466" s="111"/>
      <c r="DG466" s="111"/>
      <c r="DH466" s="111"/>
      <c r="DI466" s="111"/>
      <c r="DJ466" s="111"/>
      <c r="DK466" s="111"/>
      <c r="DL466" s="111"/>
      <c r="DM466" s="111"/>
      <c r="DN466" s="111"/>
      <c r="DO466" s="111"/>
      <c r="DP466" s="111"/>
      <c r="DQ466" s="111"/>
      <c r="DR466" s="111"/>
      <c r="DS466" s="111"/>
      <c r="DT466" s="111"/>
      <c r="DU466" s="111"/>
      <c r="DV466" s="111"/>
      <c r="DW466" s="111"/>
      <c r="DX466" s="111"/>
      <c r="DY466" s="111"/>
      <c r="DZ466" s="111"/>
      <c r="EA466" s="111"/>
      <c r="EB466" s="111"/>
      <c r="EC466" s="111"/>
      <c r="ED466" s="111"/>
      <c r="EE466" s="111"/>
      <c r="EF466" s="111"/>
      <c r="EG466" s="111"/>
      <c r="EH466" s="111"/>
      <c r="EI466" s="111"/>
      <c r="EJ466" s="111"/>
      <c r="EK466" s="111"/>
      <c r="EL466" s="111"/>
      <c r="EM466" s="111"/>
      <c r="EN466" s="111"/>
      <c r="EO466" s="111"/>
      <c r="EP466" s="111"/>
      <c r="EQ466" s="111"/>
      <c r="ER466" s="111"/>
      <c r="ES466" s="111"/>
      <c r="ET466" s="111"/>
      <c r="EU466" s="111"/>
      <c r="EV466" s="111"/>
      <c r="EW466" s="111"/>
      <c r="EX466" s="111"/>
      <c r="EY466" s="111"/>
      <c r="EZ466" s="111"/>
      <c r="FA466" s="111"/>
      <c r="FB466" s="111"/>
      <c r="FC466" s="111"/>
      <c r="FD466" s="111"/>
      <c r="FE466" s="111"/>
      <c r="FF466" s="111"/>
      <c r="FG466" s="111"/>
      <c r="FH466" s="111"/>
      <c r="FI466" s="111"/>
      <c r="FJ466" s="111"/>
      <c r="FK466" s="111"/>
      <c r="FL466" s="111"/>
      <c r="FM466" s="111"/>
      <c r="FN466" s="111"/>
      <c r="FO466" s="111"/>
      <c r="FP466" s="111"/>
      <c r="FQ466" s="111"/>
      <c r="FR466" s="111"/>
      <c r="FS466" s="111"/>
      <c r="FT466" s="111"/>
      <c r="FU466" s="111"/>
      <c r="FV466" s="111"/>
      <c r="FW466" s="111"/>
      <c r="FX466" s="111"/>
      <c r="FY466" s="111"/>
      <c r="FZ466" s="111"/>
      <c r="GA466" s="111"/>
      <c r="GB466" s="111"/>
      <c r="GC466" s="111"/>
      <c r="GD466" s="111"/>
      <c r="GE466" s="111"/>
      <c r="GF466" s="111"/>
      <c r="GG466" s="111"/>
      <c r="GH466" s="111"/>
      <c r="GI466" s="111"/>
      <c r="GJ466" s="111"/>
      <c r="GK466" s="111"/>
      <c r="GL466" s="111"/>
      <c r="GM466" s="111"/>
      <c r="GN466" s="111"/>
      <c r="GO466" s="111"/>
      <c r="GP466" s="111"/>
      <c r="GQ466" s="111"/>
      <c r="GR466" s="111"/>
      <c r="GS466" s="111"/>
      <c r="GT466" s="111"/>
      <c r="GU466" s="111"/>
      <c r="GV466" s="111"/>
      <c r="GW466" s="111"/>
      <c r="GX466" s="111"/>
      <c r="GY466" s="111"/>
      <c r="GZ466" s="111"/>
      <c r="HA466" s="111"/>
      <c r="HB466" s="111"/>
      <c r="HC466" s="111"/>
      <c r="HD466" s="111"/>
      <c r="HE466" s="111"/>
      <c r="HF466" s="111"/>
      <c r="HG466" s="111"/>
      <c r="HH466" s="111"/>
      <c r="HI466" s="111"/>
      <c r="HJ466" s="111"/>
      <c r="HK466" s="111"/>
      <c r="HL466" s="111"/>
      <c r="HM466" s="111"/>
      <c r="HN466" s="111"/>
      <c r="HO466" s="111"/>
      <c r="HP466" s="111"/>
      <c r="HQ466" s="111"/>
      <c r="HR466" s="111"/>
      <c r="HS466" s="111"/>
      <c r="HT466" s="111"/>
      <c r="HU466" s="111"/>
      <c r="HV466" s="111"/>
      <c r="HW466" s="111"/>
      <c r="HX466" s="111"/>
      <c r="HY466" s="111"/>
      <c r="HZ466" s="111"/>
      <c r="IA466" s="111"/>
      <c r="IB466" s="111"/>
      <c r="IC466" s="111"/>
      <c r="ID466" s="111"/>
      <c r="IE466" s="111"/>
      <c r="IF466" s="111"/>
      <c r="IG466" s="111"/>
      <c r="IH466" s="111"/>
      <c r="II466" s="111"/>
      <c r="IJ466" s="111"/>
      <c r="IK466" s="111"/>
      <c r="IL466" s="111"/>
      <c r="IM466" s="111"/>
      <c r="IN466" s="111"/>
      <c r="IO466" s="111"/>
      <c r="IP466" s="111"/>
      <c r="IQ466" s="111"/>
      <c r="IR466" s="111"/>
      <c r="IS466" s="111"/>
      <c r="IT466" s="111"/>
      <c r="IU466" s="111"/>
      <c r="IV466" s="111"/>
      <c r="IW466" s="111"/>
      <c r="IX466" s="111"/>
      <c r="IY466" s="111"/>
      <c r="IZ466" s="111"/>
      <c r="JA466" s="111"/>
      <c r="JB466" s="111"/>
      <c r="JC466" s="111"/>
      <c r="JD466" s="111"/>
      <c r="JE466" s="111"/>
      <c r="JF466" s="111"/>
      <c r="JG466" s="111"/>
      <c r="JH466" s="111"/>
      <c r="JI466" s="111"/>
      <c r="JJ466" s="111"/>
      <c r="JK466" s="111"/>
      <c r="JL466" s="111"/>
      <c r="JM466" s="111"/>
      <c r="JN466" s="111"/>
      <c r="JO466" s="111"/>
      <c r="JP466" s="111"/>
      <c r="JQ466" s="111"/>
      <c r="JR466" s="111"/>
      <c r="JS466" s="111"/>
      <c r="JT466" s="111"/>
      <c r="JU466" s="111"/>
      <c r="JV466" s="111"/>
      <c r="JW466" s="111"/>
      <c r="JX466" s="111"/>
      <c r="JY466" s="111"/>
      <c r="JZ466" s="111"/>
      <c r="KA466" s="111"/>
      <c r="KB466" s="111"/>
      <c r="KC466" s="111"/>
      <c r="KD466" s="111"/>
      <c r="KE466" s="111"/>
      <c r="KF466" s="111"/>
      <c r="KG466" s="111"/>
      <c r="KH466" s="111"/>
      <c r="KI466" s="111"/>
      <c r="KJ466" s="111"/>
      <c r="KK466" s="111"/>
      <c r="KL466" s="111"/>
      <c r="KM466" s="111"/>
      <c r="KN466" s="111"/>
      <c r="KO466" s="111"/>
      <c r="KP466" s="111"/>
      <c r="KQ466" s="111"/>
      <c r="KR466" s="111"/>
      <c r="KS466" s="111"/>
      <c r="KT466" s="111"/>
      <c r="KU466" s="111"/>
      <c r="KV466" s="111"/>
      <c r="KW466" s="111"/>
      <c r="KX466" s="111"/>
      <c r="KY466" s="111"/>
      <c r="KZ466" s="111"/>
      <c r="LA466" s="111"/>
      <c r="LB466" s="111"/>
      <c r="LC466" s="111"/>
      <c r="LD466" s="111"/>
      <c r="LE466" s="111"/>
      <c r="LF466" s="111"/>
      <c r="LG466" s="111"/>
      <c r="LH466" s="111"/>
      <c r="LI466" s="111"/>
      <c r="LJ466" s="111"/>
      <c r="LK466" s="111"/>
      <c r="LL466" s="111"/>
      <c r="LM466" s="111"/>
      <c r="LN466" s="111"/>
      <c r="LO466" s="111"/>
      <c r="LP466" s="111"/>
      <c r="LQ466" s="111"/>
      <c r="LR466" s="111"/>
      <c r="LS466" s="111"/>
      <c r="LT466" s="111"/>
      <c r="LU466" s="111"/>
      <c r="LV466" s="111"/>
      <c r="LW466" s="111"/>
      <c r="LX466" s="111"/>
      <c r="LY466" s="111"/>
      <c r="LZ466" s="111"/>
      <c r="MA466" s="111"/>
      <c r="MB466" s="111"/>
      <c r="MC466" s="111"/>
      <c r="MD466" s="111"/>
      <c r="ME466" s="111"/>
      <c r="MF466" s="111"/>
      <c r="MG466" s="111"/>
      <c r="MH466" s="111"/>
      <c r="MI466" s="111"/>
      <c r="MJ466" s="111"/>
      <c r="MK466" s="111"/>
      <c r="ML466" s="111"/>
      <c r="MM466" s="111"/>
      <c r="MN466" s="111"/>
      <c r="MO466" s="111"/>
      <c r="MP466" s="111"/>
      <c r="MQ466" s="111"/>
      <c r="MR466" s="111"/>
      <c r="MS466" s="111"/>
      <c r="MT466" s="111"/>
      <c r="MU466" s="111"/>
      <c r="MV466" s="111"/>
      <c r="MW466" s="111"/>
      <c r="MX466" s="111"/>
      <c r="MY466" s="111"/>
      <c r="MZ466" s="111"/>
      <c r="NA466" s="111"/>
      <c r="NB466" s="111"/>
      <c r="NC466" s="111"/>
      <c r="ND466" s="111"/>
      <c r="NE466" s="111"/>
      <c r="NF466" s="111"/>
      <c r="NG466" s="111"/>
      <c r="NH466" s="111"/>
      <c r="NI466" s="111"/>
      <c r="NJ466" s="111"/>
      <c r="NK466" s="111"/>
      <c r="NL466" s="111"/>
      <c r="NM466" s="111"/>
      <c r="NN466" s="111"/>
      <c r="NO466" s="111"/>
      <c r="NP466" s="111"/>
      <c r="NQ466" s="111"/>
      <c r="NR466" s="111"/>
      <c r="NS466" s="111"/>
      <c r="NT466" s="111"/>
      <c r="NU466" s="111"/>
      <c r="NV466" s="111"/>
      <c r="NW466" s="111"/>
      <c r="NX466" s="111"/>
      <c r="NY466" s="111"/>
      <c r="NZ466" s="111"/>
      <c r="OA466" s="111"/>
      <c r="OB466" s="111"/>
      <c r="OC466" s="111"/>
      <c r="OD466" s="111"/>
      <c r="OE466" s="111"/>
      <c r="OF466" s="111"/>
      <c r="OG466" s="111"/>
      <c r="OH466" s="111"/>
      <c r="OI466" s="111"/>
      <c r="OJ466" s="111"/>
      <c r="OK466" s="111"/>
      <c r="OL466" s="111"/>
      <c r="OM466" s="111"/>
      <c r="ON466" s="111"/>
      <c r="OO466" s="111"/>
      <c r="OP466" s="111"/>
      <c r="OQ466" s="111"/>
      <c r="OR466" s="111"/>
      <c r="OS466" s="111"/>
      <c r="OT466" s="111"/>
      <c r="OU466" s="111"/>
      <c r="OV466" s="111"/>
      <c r="OW466" s="111"/>
      <c r="OX466" s="111"/>
      <c r="OY466" s="111"/>
      <c r="OZ466" s="111"/>
      <c r="PA466" s="111"/>
      <c r="PB466" s="111"/>
      <c r="PC466" s="111"/>
      <c r="PD466" s="111"/>
      <c r="PE466" s="111"/>
      <c r="PF466" s="111"/>
      <c r="PG466" s="111"/>
      <c r="PH466" s="111"/>
      <c r="PI466" s="111"/>
      <c r="PJ466" s="111"/>
      <c r="PK466" s="111"/>
      <c r="PL466" s="111"/>
      <c r="PM466" s="111"/>
      <c r="PN466" s="111"/>
      <c r="PO466" s="111"/>
      <c r="PP466" s="111"/>
      <c r="PQ466" s="111"/>
      <c r="PR466" s="111"/>
      <c r="PS466" s="111"/>
      <c r="PT466" s="111"/>
      <c r="PU466" s="111"/>
      <c r="PV466" s="111"/>
      <c r="PW466" s="111"/>
      <c r="PX466" s="111"/>
      <c r="PY466" s="111"/>
      <c r="PZ466" s="111"/>
      <c r="QA466" s="111"/>
      <c r="QB466" s="111"/>
      <c r="QC466" s="111"/>
      <c r="QD466" s="111"/>
      <c r="QE466" s="111"/>
      <c r="QF466" s="111"/>
      <c r="QG466" s="111"/>
      <c r="QH466" s="111"/>
      <c r="QI466" s="111"/>
      <c r="QJ466" s="111"/>
      <c r="QK466" s="111"/>
      <c r="QL466" s="111"/>
      <c r="QM466" s="111"/>
      <c r="QN466" s="111"/>
      <c r="QO466" s="111"/>
      <c r="QP466" s="111"/>
      <c r="QQ466" s="111"/>
      <c r="QR466" s="111"/>
      <c r="QS466" s="111"/>
      <c r="QT466" s="111"/>
      <c r="QU466" s="111"/>
      <c r="QV466" s="111"/>
      <c r="QW466" s="111"/>
      <c r="QX466" s="111"/>
      <c r="QY466" s="111"/>
      <c r="QZ466" s="111"/>
      <c r="RA466" s="111"/>
      <c r="RB466" s="111"/>
      <c r="RC466" s="111"/>
      <c r="RD466" s="111"/>
      <c r="RE466" s="111"/>
      <c r="RF466" s="111"/>
      <c r="RG466" s="111"/>
      <c r="RH466" s="111"/>
      <c r="RI466" s="111"/>
      <c r="RJ466" s="111"/>
      <c r="RK466" s="111"/>
      <c r="RL466" s="111"/>
      <c r="RM466" s="111"/>
      <c r="RN466" s="111"/>
      <c r="RO466" s="111"/>
      <c r="RP466" s="111"/>
      <c r="RQ466" s="111"/>
      <c r="RR466" s="111"/>
      <c r="RS466" s="111"/>
      <c r="RT466" s="111"/>
      <c r="RU466" s="111"/>
      <c r="RV466" s="111"/>
      <c r="RW466" s="111"/>
      <c r="RX466" s="111"/>
      <c r="RY466" s="111"/>
      <c r="RZ466" s="111"/>
      <c r="SA466" s="111"/>
      <c r="SB466" s="111"/>
      <c r="SC466" s="111"/>
      <c r="SD466" s="111"/>
      <c r="SE466" s="111"/>
      <c r="SF466" s="111"/>
      <c r="SG466" s="111"/>
      <c r="SH466" s="111"/>
      <c r="SI466" s="111"/>
      <c r="SJ466" s="111"/>
      <c r="SK466" s="111"/>
      <c r="SL466" s="111"/>
      <c r="SM466" s="111"/>
      <c r="SN466" s="111"/>
      <c r="SO466" s="111"/>
      <c r="SP466" s="111"/>
      <c r="SQ466" s="111"/>
      <c r="SR466" s="111"/>
      <c r="SS466" s="111"/>
      <c r="ST466" s="111"/>
      <c r="SU466" s="111"/>
      <c r="SV466" s="111"/>
      <c r="SW466" s="111"/>
      <c r="SX466" s="111"/>
      <c r="SY466" s="111"/>
      <c r="SZ466" s="111"/>
      <c r="TA466" s="111"/>
      <c r="TB466" s="111"/>
      <c r="TC466" s="111"/>
      <c r="TD466" s="111"/>
      <c r="TE466" s="111"/>
      <c r="TF466" s="111"/>
      <c r="TG466" s="111"/>
      <c r="TH466" s="111"/>
      <c r="TI466" s="111"/>
      <c r="TJ466" s="111"/>
      <c r="TK466" s="111"/>
      <c r="TL466" s="111"/>
      <c r="TM466" s="111"/>
      <c r="TN466" s="111"/>
      <c r="TO466" s="111"/>
      <c r="TP466" s="111"/>
      <c r="TQ466" s="111"/>
      <c r="TR466" s="111"/>
      <c r="TS466" s="111"/>
      <c r="TT466" s="111"/>
      <c r="TU466" s="111"/>
      <c r="TV466" s="111"/>
      <c r="TW466" s="111"/>
      <c r="TX466" s="111"/>
      <c r="TY466" s="111"/>
      <c r="TZ466" s="111"/>
      <c r="UA466" s="111"/>
      <c r="UB466" s="111"/>
      <c r="UC466" s="111"/>
      <c r="UD466" s="111"/>
      <c r="UE466" s="111"/>
      <c r="UF466" s="111"/>
      <c r="UG466" s="111"/>
      <c r="UH466" s="111"/>
      <c r="UI466" s="111"/>
      <c r="UJ466" s="111"/>
      <c r="UK466" s="111"/>
      <c r="UL466" s="111"/>
      <c r="UM466" s="111"/>
      <c r="UN466" s="111"/>
      <c r="UO466" s="111"/>
      <c r="UP466" s="111"/>
      <c r="UQ466" s="111"/>
      <c r="UR466" s="111"/>
      <c r="US466" s="111"/>
      <c r="UT466" s="111"/>
      <c r="UU466" s="111"/>
      <c r="UV466" s="111"/>
      <c r="UW466" s="111"/>
      <c r="UX466" s="111"/>
      <c r="UY466" s="111"/>
      <c r="UZ466" s="111"/>
      <c r="VA466" s="111"/>
      <c r="VB466" s="111"/>
      <c r="VC466" s="111"/>
      <c r="VD466" s="111"/>
      <c r="VE466" s="111"/>
      <c r="VF466" s="111"/>
      <c r="VG466" s="111"/>
      <c r="VH466" s="111"/>
      <c r="VI466" s="111"/>
      <c r="VJ466" s="111"/>
      <c r="VK466" s="111"/>
      <c r="VL466" s="111"/>
      <c r="VM466" s="111"/>
      <c r="VN466" s="111"/>
      <c r="VO466" s="111"/>
      <c r="VP466" s="111"/>
      <c r="VQ466" s="111"/>
      <c r="VR466" s="111"/>
      <c r="VS466" s="111"/>
      <c r="VT466" s="111"/>
      <c r="VU466" s="111"/>
      <c r="VV466" s="111"/>
      <c r="VW466" s="111"/>
      <c r="VX466" s="111"/>
      <c r="VY466" s="111"/>
      <c r="VZ466" s="111"/>
      <c r="WA466" s="111"/>
      <c r="WB466" s="111"/>
      <c r="WC466" s="111"/>
      <c r="WD466" s="111"/>
      <c r="WE466" s="111"/>
      <c r="WF466" s="111"/>
      <c r="WG466" s="111"/>
      <c r="WH466" s="111"/>
      <c r="WI466" s="111"/>
      <c r="WJ466" s="111"/>
      <c r="WK466" s="111"/>
      <c r="WL466" s="111"/>
      <c r="WM466" s="111"/>
      <c r="WN466" s="111"/>
      <c r="WO466" s="111"/>
      <c r="WP466" s="111"/>
      <c r="WQ466" s="111"/>
      <c r="WR466" s="111"/>
      <c r="WS466" s="111"/>
      <c r="WT466" s="111"/>
      <c r="WU466" s="111"/>
      <c r="WV466" s="111"/>
      <c r="WW466" s="111"/>
      <c r="WX466" s="111"/>
      <c r="WY466" s="111"/>
      <c r="WZ466" s="111"/>
      <c r="XA466" s="111"/>
      <c r="XB466" s="111"/>
      <c r="XC466" s="111"/>
      <c r="XD466" s="111"/>
      <c r="XE466" s="111"/>
      <c r="XF466" s="111"/>
      <c r="XG466" s="111"/>
      <c r="XH466" s="111"/>
      <c r="XI466" s="111"/>
      <c r="XJ466" s="111"/>
      <c r="XK466" s="111"/>
      <c r="XL466" s="111"/>
      <c r="XM466" s="111"/>
      <c r="XN466" s="111"/>
      <c r="XO466" s="111"/>
      <c r="XP466" s="111"/>
      <c r="XQ466" s="111"/>
      <c r="XR466" s="111"/>
      <c r="XS466" s="111"/>
      <c r="XT466" s="111"/>
      <c r="XU466" s="111"/>
      <c r="XV466" s="111"/>
      <c r="XW466" s="111"/>
      <c r="XX466" s="111"/>
      <c r="XY466" s="111"/>
      <c r="XZ466" s="111"/>
      <c r="YA466" s="111"/>
      <c r="YB466" s="111"/>
      <c r="YC466" s="111"/>
      <c r="YD466" s="111"/>
      <c r="YE466" s="111"/>
      <c r="YF466" s="111"/>
      <c r="YG466" s="111"/>
      <c r="YH466" s="111"/>
      <c r="YI466" s="111"/>
      <c r="YJ466" s="111"/>
      <c r="YK466" s="111"/>
      <c r="YL466" s="111"/>
      <c r="YM466" s="111"/>
      <c r="YN466" s="111"/>
      <c r="YO466" s="111"/>
      <c r="YP466" s="111"/>
      <c r="YQ466" s="111"/>
      <c r="YR466" s="111"/>
      <c r="YS466" s="111"/>
      <c r="YT466" s="111"/>
      <c r="YU466" s="111"/>
      <c r="YV466" s="111"/>
      <c r="YW466" s="111"/>
      <c r="YX466" s="111"/>
      <c r="YY466" s="111"/>
      <c r="YZ466" s="111"/>
      <c r="ZA466" s="111"/>
      <c r="ZB466" s="111"/>
      <c r="ZC466" s="111"/>
      <c r="ZD466" s="111"/>
      <c r="ZE466" s="111"/>
      <c r="ZF466" s="111"/>
      <c r="ZG466" s="111"/>
      <c r="ZH466" s="111"/>
      <c r="ZI466" s="111"/>
      <c r="ZJ466" s="111"/>
      <c r="ZK466" s="111"/>
      <c r="ZL466" s="111"/>
      <c r="ZM466" s="111"/>
      <c r="ZN466" s="111"/>
      <c r="ZO466" s="111"/>
      <c r="ZP466" s="111"/>
      <c r="ZQ466" s="111"/>
      <c r="ZR466" s="111"/>
      <c r="ZS466" s="111"/>
      <c r="ZT466" s="111"/>
      <c r="ZU466" s="111"/>
      <c r="ZV466" s="111"/>
      <c r="ZW466" s="111"/>
      <c r="ZX466" s="111"/>
      <c r="ZY466" s="111"/>
      <c r="ZZ466" s="111"/>
      <c r="AAA466" s="111"/>
      <c r="AAB466" s="111"/>
      <c r="AAC466" s="111"/>
      <c r="AAD466" s="111"/>
      <c r="AAE466" s="111"/>
      <c r="AAF466" s="111"/>
      <c r="AAG466" s="111"/>
      <c r="AAH466" s="111"/>
      <c r="AAI466" s="111"/>
      <c r="AAJ466" s="111"/>
      <c r="AAK466" s="111"/>
      <c r="AAL466" s="111"/>
      <c r="AAM466" s="111"/>
      <c r="AAN466" s="111"/>
      <c r="AAO466" s="111"/>
      <c r="AAP466" s="111"/>
      <c r="AAQ466" s="111"/>
      <c r="AAR466" s="111"/>
      <c r="AAS466" s="111"/>
      <c r="AAT466" s="111"/>
      <c r="AAU466" s="111"/>
      <c r="AAV466" s="111"/>
      <c r="AAW466" s="111"/>
      <c r="AAX466" s="111"/>
      <c r="AAY466" s="111"/>
      <c r="AAZ466" s="111"/>
      <c r="ABA466" s="111"/>
      <c r="ABB466" s="111"/>
      <c r="ABC466" s="111"/>
      <c r="ABD466" s="111"/>
      <c r="ABE466" s="111"/>
      <c r="ABF466" s="111"/>
      <c r="ABG466" s="111"/>
      <c r="ABH466" s="111"/>
      <c r="ABI466" s="111"/>
      <c r="ABJ466" s="111"/>
      <c r="ABK466" s="111"/>
      <c r="ABL466" s="111"/>
      <c r="ABM466" s="111"/>
      <c r="ABN466" s="111"/>
      <c r="ABO466" s="111"/>
      <c r="ABP466" s="111"/>
      <c r="ABQ466" s="111"/>
      <c r="ABR466" s="111"/>
      <c r="ABS466" s="111"/>
      <c r="ABT466" s="111"/>
      <c r="ABU466" s="111"/>
      <c r="ABV466" s="111"/>
      <c r="ABW466" s="111"/>
      <c r="ABX466" s="111"/>
      <c r="ABY466" s="111"/>
      <c r="ABZ466" s="111"/>
      <c r="ACA466" s="111"/>
      <c r="ACB466" s="111"/>
      <c r="ACC466" s="111"/>
      <c r="ACD466" s="111"/>
      <c r="ACE466" s="111"/>
      <c r="ACF466" s="111"/>
      <c r="ACG466" s="111"/>
      <c r="ACH466" s="111"/>
      <c r="ACI466" s="111"/>
      <c r="ACJ466" s="111"/>
      <c r="ACK466" s="111"/>
      <c r="ACL466" s="111"/>
      <c r="ACM466" s="111"/>
      <c r="ACN466" s="111"/>
      <c r="ACO466" s="111"/>
      <c r="ACP466" s="111"/>
      <c r="ACQ466" s="111"/>
      <c r="ACR466" s="111"/>
      <c r="ACS466" s="111"/>
      <c r="ACT466" s="111"/>
      <c r="ACU466" s="111"/>
      <c r="ACV466" s="111"/>
      <c r="ACW466" s="111"/>
      <c r="ACX466" s="111"/>
      <c r="ACY466" s="111"/>
      <c r="ACZ466" s="111"/>
      <c r="ADA466" s="111"/>
      <c r="ADB466" s="111"/>
      <c r="ADC466" s="111"/>
      <c r="ADD466" s="111"/>
      <c r="ADE466" s="111"/>
      <c r="ADF466" s="111"/>
      <c r="ADG466" s="111"/>
      <c r="ADH466" s="111"/>
      <c r="ADI466" s="111"/>
      <c r="ADJ466" s="111"/>
      <c r="ADK466" s="111"/>
      <c r="ADL466" s="111"/>
      <c r="ADM466" s="111"/>
      <c r="ADN466" s="111"/>
      <c r="ADO466" s="111"/>
      <c r="ADP466" s="111"/>
      <c r="ADQ466" s="111"/>
      <c r="ADR466" s="111"/>
      <c r="ADS466" s="111"/>
      <c r="ADT466" s="111"/>
      <c r="ADU466" s="111"/>
      <c r="ADV466" s="111"/>
    </row>
    <row r="467" spans="4:802" s="110" customFormat="1"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  <c r="AA467" s="111"/>
      <c r="AB467" s="111"/>
      <c r="AC467" s="111"/>
      <c r="AD467" s="111"/>
      <c r="AE467" s="111"/>
      <c r="AF467" s="111"/>
      <c r="AG467" s="111"/>
      <c r="AH467" s="111"/>
      <c r="AI467" s="111"/>
      <c r="AJ467" s="111"/>
      <c r="AK467" s="111"/>
      <c r="AL467" s="111"/>
      <c r="AM467" s="111"/>
      <c r="AN467" s="111"/>
      <c r="AO467" s="111"/>
      <c r="AP467" s="111"/>
      <c r="AQ467" s="111"/>
      <c r="AR467" s="111"/>
      <c r="AS467" s="111"/>
      <c r="AT467" s="111"/>
      <c r="AU467" s="111"/>
      <c r="AV467" s="111"/>
      <c r="AW467" s="111"/>
      <c r="AX467" s="111"/>
      <c r="AY467" s="111"/>
      <c r="AZ467" s="111"/>
      <c r="BA467" s="111"/>
      <c r="BB467" s="111"/>
      <c r="BC467" s="111"/>
      <c r="BD467" s="111"/>
      <c r="BE467" s="111"/>
      <c r="BF467" s="111"/>
      <c r="BG467" s="111"/>
      <c r="BH467" s="111"/>
      <c r="BI467" s="111"/>
      <c r="BJ467" s="111"/>
      <c r="BK467" s="111"/>
      <c r="BL467" s="111"/>
      <c r="BM467" s="111"/>
      <c r="BN467" s="111"/>
      <c r="BO467" s="111"/>
      <c r="BP467" s="111"/>
      <c r="BQ467" s="111"/>
      <c r="BR467" s="111"/>
      <c r="BS467" s="111"/>
      <c r="BT467" s="111"/>
      <c r="BU467" s="111"/>
      <c r="BV467" s="111"/>
      <c r="BW467" s="111"/>
      <c r="BX467" s="111"/>
      <c r="BY467" s="111"/>
      <c r="BZ467" s="111"/>
      <c r="CA467" s="111"/>
      <c r="CB467" s="111"/>
      <c r="CC467" s="111"/>
      <c r="CD467" s="111"/>
      <c r="CE467" s="111"/>
      <c r="CF467" s="111"/>
      <c r="CG467" s="111"/>
      <c r="CH467" s="111"/>
      <c r="CI467" s="111"/>
      <c r="CJ467" s="111"/>
      <c r="CK467" s="111"/>
      <c r="CL467" s="111"/>
      <c r="CM467" s="111"/>
      <c r="CN467" s="111"/>
      <c r="CO467" s="111"/>
      <c r="CP467" s="111"/>
      <c r="CQ467" s="111"/>
      <c r="CR467" s="111"/>
      <c r="CS467" s="111"/>
      <c r="CT467" s="111"/>
      <c r="CU467" s="111"/>
      <c r="CV467" s="111"/>
      <c r="CW467" s="111"/>
      <c r="CX467" s="111"/>
      <c r="CY467" s="111"/>
      <c r="CZ467" s="111"/>
      <c r="DA467" s="111"/>
      <c r="DB467" s="111"/>
      <c r="DC467" s="111"/>
      <c r="DD467" s="111"/>
      <c r="DE467" s="111"/>
      <c r="DF467" s="111"/>
      <c r="DG467" s="111"/>
      <c r="DH467" s="111"/>
      <c r="DI467" s="111"/>
      <c r="DJ467" s="111"/>
      <c r="DK467" s="111"/>
      <c r="DL467" s="111"/>
      <c r="DM467" s="111"/>
      <c r="DN467" s="111"/>
      <c r="DO467" s="111"/>
      <c r="DP467" s="111"/>
      <c r="DQ467" s="111"/>
      <c r="DR467" s="111"/>
      <c r="DS467" s="111"/>
      <c r="DT467" s="111"/>
      <c r="DU467" s="111"/>
      <c r="DV467" s="111"/>
      <c r="DW467" s="111"/>
      <c r="DX467" s="111"/>
      <c r="DY467" s="111"/>
      <c r="DZ467" s="111"/>
      <c r="EA467" s="111"/>
      <c r="EB467" s="111"/>
      <c r="EC467" s="111"/>
      <c r="ED467" s="111"/>
      <c r="EE467" s="111"/>
      <c r="EF467" s="111"/>
      <c r="EG467" s="111"/>
      <c r="EH467" s="111"/>
      <c r="EI467" s="111"/>
      <c r="EJ467" s="111"/>
      <c r="EK467" s="111"/>
      <c r="EL467" s="111"/>
      <c r="EM467" s="111"/>
      <c r="EN467" s="111"/>
      <c r="EO467" s="111"/>
      <c r="EP467" s="111"/>
      <c r="EQ467" s="111"/>
      <c r="ER467" s="111"/>
      <c r="ES467" s="111"/>
      <c r="ET467" s="111"/>
      <c r="EU467" s="111"/>
      <c r="EV467" s="111"/>
      <c r="EW467" s="111"/>
      <c r="EX467" s="111"/>
      <c r="EY467" s="111"/>
      <c r="EZ467" s="111"/>
      <c r="FA467" s="111"/>
      <c r="FB467" s="111"/>
      <c r="FC467" s="111"/>
      <c r="FD467" s="111"/>
      <c r="FE467" s="111"/>
      <c r="FF467" s="111"/>
      <c r="FG467" s="111"/>
      <c r="FH467" s="111"/>
      <c r="FI467" s="111"/>
      <c r="FJ467" s="111"/>
      <c r="FK467" s="111"/>
      <c r="FL467" s="111"/>
      <c r="FM467" s="111"/>
      <c r="FN467" s="111"/>
      <c r="FO467" s="111"/>
      <c r="FP467" s="111"/>
      <c r="FQ467" s="111"/>
      <c r="FR467" s="111"/>
      <c r="FS467" s="111"/>
      <c r="FT467" s="111"/>
      <c r="FU467" s="111"/>
      <c r="FV467" s="111"/>
      <c r="FW467" s="111"/>
      <c r="FX467" s="111"/>
      <c r="FY467" s="111"/>
      <c r="FZ467" s="111"/>
      <c r="GA467" s="111"/>
      <c r="GB467" s="111"/>
      <c r="GC467" s="111"/>
      <c r="GD467" s="111"/>
      <c r="GE467" s="111"/>
      <c r="GF467" s="111"/>
      <c r="GG467" s="111"/>
      <c r="GH467" s="111"/>
      <c r="GI467" s="111"/>
      <c r="GJ467" s="111"/>
      <c r="GK467" s="111"/>
      <c r="GL467" s="111"/>
      <c r="GM467" s="111"/>
      <c r="GN467" s="111"/>
      <c r="GO467" s="111"/>
      <c r="GP467" s="111"/>
      <c r="GQ467" s="111"/>
      <c r="GR467" s="111"/>
      <c r="GS467" s="111"/>
      <c r="GT467" s="111"/>
      <c r="GU467" s="111"/>
      <c r="GV467" s="111"/>
      <c r="GW467" s="111"/>
      <c r="GX467" s="111"/>
      <c r="GY467" s="111"/>
      <c r="GZ467" s="111"/>
      <c r="HA467" s="111"/>
      <c r="HB467" s="111"/>
      <c r="HC467" s="111"/>
      <c r="HD467" s="111"/>
      <c r="HE467" s="111"/>
      <c r="HF467" s="111"/>
      <c r="HG467" s="111"/>
      <c r="HH467" s="111"/>
      <c r="HI467" s="111"/>
      <c r="HJ467" s="111"/>
      <c r="HK467" s="111"/>
      <c r="HL467" s="111"/>
      <c r="HM467" s="111"/>
      <c r="HN467" s="111"/>
      <c r="HO467" s="111"/>
      <c r="HP467" s="111"/>
      <c r="HQ467" s="111"/>
      <c r="HR467" s="111"/>
      <c r="HS467" s="111"/>
      <c r="HT467" s="111"/>
      <c r="HU467" s="111"/>
      <c r="HV467" s="111"/>
      <c r="HW467" s="111"/>
      <c r="HX467" s="111"/>
      <c r="HY467" s="111"/>
      <c r="HZ467" s="111"/>
      <c r="IA467" s="111"/>
      <c r="IB467" s="111"/>
      <c r="IC467" s="111"/>
      <c r="ID467" s="111"/>
      <c r="IE467" s="111"/>
      <c r="IF467" s="111"/>
      <c r="IG467" s="111"/>
      <c r="IH467" s="111"/>
      <c r="II467" s="111"/>
      <c r="IJ467" s="111"/>
      <c r="IK467" s="111"/>
      <c r="IL467" s="111"/>
      <c r="IM467" s="111"/>
      <c r="IN467" s="111"/>
      <c r="IO467" s="111"/>
      <c r="IP467" s="111"/>
      <c r="IQ467" s="111"/>
      <c r="IR467" s="111"/>
      <c r="IS467" s="111"/>
      <c r="IT467" s="111"/>
      <c r="IU467" s="111"/>
      <c r="IV467" s="111"/>
      <c r="IW467" s="111"/>
      <c r="IX467" s="111"/>
      <c r="IY467" s="111"/>
      <c r="IZ467" s="111"/>
      <c r="JA467" s="111"/>
      <c r="JB467" s="111"/>
      <c r="JC467" s="111"/>
      <c r="JD467" s="111"/>
      <c r="JE467" s="111"/>
      <c r="JF467" s="111"/>
      <c r="JG467" s="111"/>
      <c r="JH467" s="111"/>
      <c r="JI467" s="111"/>
      <c r="JJ467" s="111"/>
      <c r="JK467" s="111"/>
      <c r="JL467" s="111"/>
      <c r="JM467" s="111"/>
      <c r="JN467" s="111"/>
      <c r="JO467" s="111"/>
      <c r="JP467" s="111"/>
      <c r="JQ467" s="111"/>
      <c r="JR467" s="111"/>
      <c r="JS467" s="111"/>
      <c r="JT467" s="111"/>
      <c r="JU467" s="111"/>
      <c r="JV467" s="111"/>
      <c r="JW467" s="111"/>
      <c r="JX467" s="111"/>
      <c r="JY467" s="111"/>
      <c r="JZ467" s="111"/>
      <c r="KA467" s="111"/>
      <c r="KB467" s="111"/>
      <c r="KC467" s="111"/>
      <c r="KD467" s="111"/>
      <c r="KE467" s="111"/>
      <c r="KF467" s="111"/>
      <c r="KG467" s="111"/>
      <c r="KH467" s="111"/>
      <c r="KI467" s="111"/>
      <c r="KJ467" s="111"/>
      <c r="KK467" s="111"/>
      <c r="KL467" s="111"/>
      <c r="KM467" s="111"/>
      <c r="KN467" s="111"/>
      <c r="KO467" s="111"/>
      <c r="KP467" s="111"/>
      <c r="KQ467" s="111"/>
      <c r="KR467" s="111"/>
      <c r="KS467" s="111"/>
      <c r="KT467" s="111"/>
      <c r="KU467" s="111"/>
      <c r="KV467" s="111"/>
      <c r="KW467" s="111"/>
      <c r="KX467" s="111"/>
      <c r="KY467" s="111"/>
      <c r="KZ467" s="111"/>
      <c r="LA467" s="111"/>
      <c r="LB467" s="111"/>
      <c r="LC467" s="111"/>
      <c r="LD467" s="111"/>
      <c r="LE467" s="111"/>
      <c r="LF467" s="111"/>
      <c r="LG467" s="111"/>
      <c r="LH467" s="111"/>
      <c r="LI467" s="111"/>
      <c r="LJ467" s="111"/>
      <c r="LK467" s="111"/>
      <c r="LL467" s="111"/>
      <c r="LM467" s="111"/>
      <c r="LN467" s="111"/>
      <c r="LO467" s="111"/>
      <c r="LP467" s="111"/>
      <c r="LQ467" s="111"/>
      <c r="LR467" s="111"/>
      <c r="LS467" s="111"/>
      <c r="LT467" s="111"/>
      <c r="LU467" s="111"/>
      <c r="LV467" s="111"/>
      <c r="LW467" s="111"/>
      <c r="LX467" s="111"/>
      <c r="LY467" s="111"/>
      <c r="LZ467" s="111"/>
      <c r="MA467" s="111"/>
      <c r="MB467" s="111"/>
      <c r="MC467" s="111"/>
      <c r="MD467" s="111"/>
      <c r="ME467" s="111"/>
      <c r="MF467" s="111"/>
      <c r="MG467" s="111"/>
      <c r="MH467" s="111"/>
      <c r="MI467" s="111"/>
      <c r="MJ467" s="111"/>
      <c r="MK467" s="111"/>
      <c r="ML467" s="111"/>
      <c r="MM467" s="111"/>
      <c r="MN467" s="111"/>
      <c r="MO467" s="111"/>
      <c r="MP467" s="111"/>
      <c r="MQ467" s="111"/>
      <c r="MR467" s="111"/>
      <c r="MS467" s="111"/>
      <c r="MT467" s="111"/>
      <c r="MU467" s="111"/>
      <c r="MV467" s="111"/>
      <c r="MW467" s="111"/>
      <c r="MX467" s="111"/>
      <c r="MY467" s="111"/>
      <c r="MZ467" s="111"/>
      <c r="NA467" s="111"/>
      <c r="NB467" s="111"/>
      <c r="NC467" s="111"/>
      <c r="ND467" s="111"/>
      <c r="NE467" s="111"/>
      <c r="NF467" s="111"/>
      <c r="NG467" s="111"/>
      <c r="NH467" s="111"/>
      <c r="NI467" s="111"/>
      <c r="NJ467" s="111"/>
      <c r="NK467" s="111"/>
      <c r="NL467" s="111"/>
      <c r="NM467" s="111"/>
      <c r="NN467" s="111"/>
      <c r="NO467" s="111"/>
      <c r="NP467" s="111"/>
      <c r="NQ467" s="111"/>
      <c r="NR467" s="111"/>
      <c r="NS467" s="111"/>
      <c r="NT467" s="111"/>
      <c r="NU467" s="111"/>
      <c r="NV467" s="111"/>
      <c r="NW467" s="111"/>
      <c r="NX467" s="111"/>
      <c r="NY467" s="111"/>
      <c r="NZ467" s="111"/>
      <c r="OA467" s="111"/>
      <c r="OB467" s="111"/>
      <c r="OC467" s="111"/>
      <c r="OD467" s="111"/>
      <c r="OE467" s="111"/>
      <c r="OF467" s="111"/>
      <c r="OG467" s="111"/>
      <c r="OH467" s="111"/>
      <c r="OI467" s="111"/>
      <c r="OJ467" s="111"/>
      <c r="OK467" s="111"/>
      <c r="OL467" s="111"/>
      <c r="OM467" s="111"/>
      <c r="ON467" s="111"/>
      <c r="OO467" s="111"/>
      <c r="OP467" s="111"/>
      <c r="OQ467" s="111"/>
      <c r="OR467" s="111"/>
      <c r="OS467" s="111"/>
      <c r="OT467" s="111"/>
      <c r="OU467" s="111"/>
      <c r="OV467" s="111"/>
      <c r="OW467" s="111"/>
      <c r="OX467" s="111"/>
      <c r="OY467" s="111"/>
      <c r="OZ467" s="111"/>
      <c r="PA467" s="111"/>
      <c r="PB467" s="111"/>
      <c r="PC467" s="111"/>
      <c r="PD467" s="111"/>
      <c r="PE467" s="111"/>
      <c r="PF467" s="111"/>
      <c r="PG467" s="111"/>
      <c r="PH467" s="111"/>
      <c r="PI467" s="111"/>
      <c r="PJ467" s="111"/>
      <c r="PK467" s="111"/>
      <c r="PL467" s="111"/>
      <c r="PM467" s="111"/>
      <c r="PN467" s="111"/>
      <c r="PO467" s="111"/>
      <c r="PP467" s="111"/>
      <c r="PQ467" s="111"/>
      <c r="PR467" s="111"/>
      <c r="PS467" s="111"/>
      <c r="PT467" s="111"/>
      <c r="PU467" s="111"/>
      <c r="PV467" s="111"/>
      <c r="PW467" s="111"/>
      <c r="PX467" s="111"/>
      <c r="PY467" s="111"/>
      <c r="PZ467" s="111"/>
      <c r="QA467" s="111"/>
      <c r="QB467" s="111"/>
      <c r="QC467" s="111"/>
      <c r="QD467" s="111"/>
      <c r="QE467" s="111"/>
      <c r="QF467" s="111"/>
      <c r="QG467" s="111"/>
      <c r="QH467" s="111"/>
      <c r="QI467" s="111"/>
      <c r="QJ467" s="111"/>
      <c r="QK467" s="111"/>
      <c r="QL467" s="111"/>
      <c r="QM467" s="111"/>
      <c r="QN467" s="111"/>
      <c r="QO467" s="111"/>
      <c r="QP467" s="111"/>
      <c r="QQ467" s="111"/>
      <c r="QR467" s="111"/>
      <c r="QS467" s="111"/>
      <c r="QT467" s="111"/>
      <c r="QU467" s="111"/>
      <c r="QV467" s="111"/>
      <c r="QW467" s="111"/>
      <c r="QX467" s="111"/>
      <c r="QY467" s="111"/>
      <c r="QZ467" s="111"/>
      <c r="RA467" s="111"/>
      <c r="RB467" s="111"/>
      <c r="RC467" s="111"/>
      <c r="RD467" s="111"/>
      <c r="RE467" s="111"/>
      <c r="RF467" s="111"/>
      <c r="RG467" s="111"/>
      <c r="RH467" s="111"/>
      <c r="RI467" s="111"/>
      <c r="RJ467" s="111"/>
      <c r="RK467" s="111"/>
      <c r="RL467" s="111"/>
      <c r="RM467" s="111"/>
      <c r="RN467" s="111"/>
      <c r="RO467" s="111"/>
      <c r="RP467" s="111"/>
      <c r="RQ467" s="111"/>
      <c r="RR467" s="111"/>
      <c r="RS467" s="111"/>
      <c r="RT467" s="111"/>
      <c r="RU467" s="111"/>
      <c r="RV467" s="111"/>
      <c r="RW467" s="111"/>
      <c r="RX467" s="111"/>
      <c r="RY467" s="111"/>
      <c r="RZ467" s="111"/>
      <c r="SA467" s="111"/>
      <c r="SB467" s="111"/>
      <c r="SC467" s="111"/>
      <c r="SD467" s="111"/>
      <c r="SE467" s="111"/>
      <c r="SF467" s="111"/>
      <c r="SG467" s="111"/>
      <c r="SH467" s="111"/>
      <c r="SI467" s="111"/>
      <c r="SJ467" s="111"/>
      <c r="SK467" s="111"/>
      <c r="SL467" s="111"/>
      <c r="SM467" s="111"/>
      <c r="SN467" s="111"/>
      <c r="SO467" s="111"/>
      <c r="SP467" s="111"/>
      <c r="SQ467" s="111"/>
      <c r="SR467" s="111"/>
      <c r="SS467" s="111"/>
      <c r="ST467" s="111"/>
      <c r="SU467" s="111"/>
      <c r="SV467" s="111"/>
      <c r="SW467" s="111"/>
      <c r="SX467" s="111"/>
      <c r="SY467" s="111"/>
      <c r="SZ467" s="111"/>
      <c r="TA467" s="111"/>
      <c r="TB467" s="111"/>
      <c r="TC467" s="111"/>
      <c r="TD467" s="111"/>
      <c r="TE467" s="111"/>
      <c r="TF467" s="111"/>
      <c r="TG467" s="111"/>
      <c r="TH467" s="111"/>
      <c r="TI467" s="111"/>
      <c r="TJ467" s="111"/>
      <c r="TK467" s="111"/>
      <c r="TL467" s="111"/>
      <c r="TM467" s="111"/>
      <c r="TN467" s="111"/>
      <c r="TO467" s="111"/>
      <c r="TP467" s="111"/>
      <c r="TQ467" s="111"/>
      <c r="TR467" s="111"/>
      <c r="TS467" s="111"/>
      <c r="TT467" s="111"/>
      <c r="TU467" s="111"/>
      <c r="TV467" s="111"/>
      <c r="TW467" s="111"/>
      <c r="TX467" s="111"/>
      <c r="TY467" s="111"/>
      <c r="TZ467" s="111"/>
      <c r="UA467" s="111"/>
      <c r="UB467" s="111"/>
      <c r="UC467" s="111"/>
      <c r="UD467" s="111"/>
      <c r="UE467" s="111"/>
      <c r="UF467" s="111"/>
      <c r="UG467" s="111"/>
      <c r="UH467" s="111"/>
      <c r="UI467" s="111"/>
      <c r="UJ467" s="111"/>
      <c r="UK467" s="111"/>
      <c r="UL467" s="111"/>
      <c r="UM467" s="111"/>
      <c r="UN467" s="111"/>
      <c r="UO467" s="111"/>
      <c r="UP467" s="111"/>
      <c r="UQ467" s="111"/>
      <c r="UR467" s="111"/>
      <c r="US467" s="111"/>
      <c r="UT467" s="111"/>
      <c r="UU467" s="111"/>
      <c r="UV467" s="111"/>
      <c r="UW467" s="111"/>
      <c r="UX467" s="111"/>
      <c r="UY467" s="111"/>
      <c r="UZ467" s="111"/>
      <c r="VA467" s="111"/>
      <c r="VB467" s="111"/>
      <c r="VC467" s="111"/>
      <c r="VD467" s="111"/>
      <c r="VE467" s="111"/>
      <c r="VF467" s="111"/>
      <c r="VG467" s="111"/>
      <c r="VH467" s="111"/>
      <c r="VI467" s="111"/>
      <c r="VJ467" s="111"/>
      <c r="VK467" s="111"/>
      <c r="VL467" s="111"/>
      <c r="VM467" s="111"/>
      <c r="VN467" s="111"/>
      <c r="VO467" s="111"/>
      <c r="VP467" s="111"/>
      <c r="VQ467" s="111"/>
      <c r="VR467" s="111"/>
      <c r="VS467" s="111"/>
      <c r="VT467" s="111"/>
      <c r="VU467" s="111"/>
      <c r="VV467" s="111"/>
      <c r="VW467" s="111"/>
      <c r="VX467" s="111"/>
      <c r="VY467" s="111"/>
      <c r="VZ467" s="111"/>
      <c r="WA467" s="111"/>
      <c r="WB467" s="111"/>
      <c r="WC467" s="111"/>
      <c r="WD467" s="111"/>
      <c r="WE467" s="111"/>
      <c r="WF467" s="111"/>
      <c r="WG467" s="111"/>
      <c r="WH467" s="111"/>
      <c r="WI467" s="111"/>
      <c r="WJ467" s="111"/>
      <c r="WK467" s="111"/>
      <c r="WL467" s="111"/>
      <c r="WM467" s="111"/>
      <c r="WN467" s="111"/>
      <c r="WO467" s="111"/>
      <c r="WP467" s="111"/>
      <c r="WQ467" s="111"/>
      <c r="WR467" s="111"/>
      <c r="WS467" s="111"/>
      <c r="WT467" s="111"/>
      <c r="WU467" s="111"/>
      <c r="WV467" s="111"/>
      <c r="WW467" s="111"/>
      <c r="WX467" s="111"/>
      <c r="WY467" s="111"/>
      <c r="WZ467" s="111"/>
      <c r="XA467" s="111"/>
      <c r="XB467" s="111"/>
      <c r="XC467" s="111"/>
      <c r="XD467" s="111"/>
      <c r="XE467" s="111"/>
      <c r="XF467" s="111"/>
      <c r="XG467" s="111"/>
      <c r="XH467" s="111"/>
      <c r="XI467" s="111"/>
      <c r="XJ467" s="111"/>
      <c r="XK467" s="111"/>
      <c r="XL467" s="111"/>
      <c r="XM467" s="111"/>
      <c r="XN467" s="111"/>
      <c r="XO467" s="111"/>
      <c r="XP467" s="111"/>
      <c r="XQ467" s="111"/>
      <c r="XR467" s="111"/>
      <c r="XS467" s="111"/>
      <c r="XT467" s="111"/>
      <c r="XU467" s="111"/>
      <c r="XV467" s="111"/>
      <c r="XW467" s="111"/>
      <c r="XX467" s="111"/>
      <c r="XY467" s="111"/>
      <c r="XZ467" s="111"/>
      <c r="YA467" s="111"/>
      <c r="YB467" s="111"/>
      <c r="YC467" s="111"/>
      <c r="YD467" s="111"/>
      <c r="YE467" s="111"/>
      <c r="YF467" s="111"/>
      <c r="YG467" s="111"/>
      <c r="YH467" s="111"/>
      <c r="YI467" s="111"/>
      <c r="YJ467" s="111"/>
      <c r="YK467" s="111"/>
      <c r="YL467" s="111"/>
      <c r="YM467" s="111"/>
      <c r="YN467" s="111"/>
      <c r="YO467" s="111"/>
      <c r="YP467" s="111"/>
      <c r="YQ467" s="111"/>
      <c r="YR467" s="111"/>
      <c r="YS467" s="111"/>
      <c r="YT467" s="111"/>
      <c r="YU467" s="111"/>
      <c r="YV467" s="111"/>
      <c r="YW467" s="111"/>
      <c r="YX467" s="111"/>
      <c r="YY467" s="111"/>
      <c r="YZ467" s="111"/>
      <c r="ZA467" s="111"/>
      <c r="ZB467" s="111"/>
      <c r="ZC467" s="111"/>
      <c r="ZD467" s="111"/>
      <c r="ZE467" s="111"/>
      <c r="ZF467" s="111"/>
      <c r="ZG467" s="111"/>
      <c r="ZH467" s="111"/>
      <c r="ZI467" s="111"/>
      <c r="ZJ467" s="111"/>
      <c r="ZK467" s="111"/>
      <c r="ZL467" s="111"/>
      <c r="ZM467" s="111"/>
      <c r="ZN467" s="111"/>
      <c r="ZO467" s="111"/>
      <c r="ZP467" s="111"/>
      <c r="ZQ467" s="111"/>
      <c r="ZR467" s="111"/>
      <c r="ZS467" s="111"/>
      <c r="ZT467" s="111"/>
      <c r="ZU467" s="111"/>
      <c r="ZV467" s="111"/>
      <c r="ZW467" s="111"/>
      <c r="ZX467" s="111"/>
      <c r="ZY467" s="111"/>
      <c r="ZZ467" s="111"/>
      <c r="AAA467" s="111"/>
      <c r="AAB467" s="111"/>
      <c r="AAC467" s="111"/>
      <c r="AAD467" s="111"/>
      <c r="AAE467" s="111"/>
      <c r="AAF467" s="111"/>
      <c r="AAG467" s="111"/>
      <c r="AAH467" s="111"/>
      <c r="AAI467" s="111"/>
      <c r="AAJ467" s="111"/>
      <c r="AAK467" s="111"/>
      <c r="AAL467" s="111"/>
      <c r="AAM467" s="111"/>
      <c r="AAN467" s="111"/>
      <c r="AAO467" s="111"/>
      <c r="AAP467" s="111"/>
      <c r="AAQ467" s="111"/>
      <c r="AAR467" s="111"/>
      <c r="AAS467" s="111"/>
      <c r="AAT467" s="111"/>
      <c r="AAU467" s="111"/>
      <c r="AAV467" s="111"/>
      <c r="AAW467" s="111"/>
      <c r="AAX467" s="111"/>
      <c r="AAY467" s="111"/>
      <c r="AAZ467" s="111"/>
      <c r="ABA467" s="111"/>
      <c r="ABB467" s="111"/>
      <c r="ABC467" s="111"/>
      <c r="ABD467" s="111"/>
      <c r="ABE467" s="111"/>
      <c r="ABF467" s="111"/>
      <c r="ABG467" s="111"/>
      <c r="ABH467" s="111"/>
      <c r="ABI467" s="111"/>
      <c r="ABJ467" s="111"/>
      <c r="ABK467" s="111"/>
      <c r="ABL467" s="111"/>
      <c r="ABM467" s="111"/>
      <c r="ABN467" s="111"/>
      <c r="ABO467" s="111"/>
      <c r="ABP467" s="111"/>
      <c r="ABQ467" s="111"/>
      <c r="ABR467" s="111"/>
      <c r="ABS467" s="111"/>
      <c r="ABT467" s="111"/>
      <c r="ABU467" s="111"/>
      <c r="ABV467" s="111"/>
      <c r="ABW467" s="111"/>
      <c r="ABX467" s="111"/>
      <c r="ABY467" s="111"/>
      <c r="ABZ467" s="111"/>
      <c r="ACA467" s="111"/>
      <c r="ACB467" s="111"/>
      <c r="ACC467" s="111"/>
      <c r="ACD467" s="111"/>
      <c r="ACE467" s="111"/>
      <c r="ACF467" s="111"/>
      <c r="ACG467" s="111"/>
      <c r="ACH467" s="111"/>
      <c r="ACI467" s="111"/>
      <c r="ACJ467" s="111"/>
      <c r="ACK467" s="111"/>
      <c r="ACL467" s="111"/>
      <c r="ACM467" s="111"/>
      <c r="ACN467" s="111"/>
      <c r="ACO467" s="111"/>
      <c r="ACP467" s="111"/>
      <c r="ACQ467" s="111"/>
      <c r="ACR467" s="111"/>
      <c r="ACS467" s="111"/>
      <c r="ACT467" s="111"/>
      <c r="ACU467" s="111"/>
      <c r="ACV467" s="111"/>
      <c r="ACW467" s="111"/>
      <c r="ACX467" s="111"/>
      <c r="ACY467" s="111"/>
      <c r="ACZ467" s="111"/>
      <c r="ADA467" s="111"/>
      <c r="ADB467" s="111"/>
      <c r="ADC467" s="111"/>
      <c r="ADD467" s="111"/>
      <c r="ADE467" s="111"/>
      <c r="ADF467" s="111"/>
      <c r="ADG467" s="111"/>
      <c r="ADH467" s="111"/>
      <c r="ADI467" s="111"/>
      <c r="ADJ467" s="111"/>
      <c r="ADK467" s="111"/>
      <c r="ADL467" s="111"/>
      <c r="ADM467" s="111"/>
      <c r="ADN467" s="111"/>
      <c r="ADO467" s="111"/>
      <c r="ADP467" s="111"/>
      <c r="ADQ467" s="111"/>
      <c r="ADR467" s="111"/>
      <c r="ADS467" s="111"/>
      <c r="ADT467" s="111"/>
      <c r="ADU467" s="111"/>
      <c r="ADV467" s="111"/>
    </row>
    <row r="468" spans="4:802" s="110" customFormat="1"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  <c r="AD468" s="111"/>
      <c r="AE468" s="111"/>
      <c r="AF468" s="111"/>
      <c r="AG468" s="111"/>
      <c r="AH468" s="111"/>
      <c r="AI468" s="111"/>
      <c r="AJ468" s="111"/>
      <c r="AK468" s="111"/>
      <c r="AL468" s="111"/>
      <c r="AM468" s="111"/>
      <c r="AN468" s="111"/>
      <c r="AO468" s="111"/>
      <c r="AP468" s="111"/>
      <c r="AQ468" s="111"/>
      <c r="AR468" s="111"/>
      <c r="AS468" s="111"/>
      <c r="AT468" s="111"/>
      <c r="AU468" s="111"/>
      <c r="AV468" s="111"/>
      <c r="AW468" s="111"/>
      <c r="AX468" s="111"/>
      <c r="AY468" s="111"/>
      <c r="AZ468" s="111"/>
      <c r="BA468" s="111"/>
      <c r="BB468" s="111"/>
      <c r="BC468" s="111"/>
      <c r="BD468" s="111"/>
      <c r="BE468" s="111"/>
      <c r="BF468" s="111"/>
      <c r="BG468" s="111"/>
      <c r="BH468" s="111"/>
      <c r="BI468" s="111"/>
      <c r="BJ468" s="111"/>
      <c r="BK468" s="111"/>
      <c r="BL468" s="111"/>
      <c r="BM468" s="111"/>
      <c r="BN468" s="111"/>
      <c r="BO468" s="111"/>
      <c r="BP468" s="111"/>
      <c r="BQ468" s="111"/>
      <c r="BR468" s="111"/>
      <c r="BS468" s="111"/>
      <c r="BT468" s="111"/>
      <c r="BU468" s="111"/>
      <c r="BV468" s="111"/>
      <c r="BW468" s="111"/>
      <c r="BX468" s="111"/>
      <c r="BY468" s="111"/>
      <c r="BZ468" s="111"/>
      <c r="CA468" s="111"/>
      <c r="CB468" s="111"/>
      <c r="CC468" s="111"/>
      <c r="CD468" s="111"/>
      <c r="CE468" s="111"/>
      <c r="CF468" s="111"/>
      <c r="CG468" s="111"/>
      <c r="CH468" s="111"/>
      <c r="CI468" s="111"/>
      <c r="CJ468" s="111"/>
      <c r="CK468" s="111"/>
      <c r="CL468" s="111"/>
      <c r="CM468" s="111"/>
      <c r="CN468" s="111"/>
      <c r="CO468" s="111"/>
      <c r="CP468" s="111"/>
      <c r="CQ468" s="111"/>
      <c r="CR468" s="111"/>
      <c r="CS468" s="111"/>
      <c r="CT468" s="111"/>
      <c r="CU468" s="111"/>
      <c r="CV468" s="111"/>
      <c r="CW468" s="111"/>
      <c r="CX468" s="111"/>
      <c r="CY468" s="111"/>
      <c r="CZ468" s="111"/>
      <c r="DA468" s="111"/>
      <c r="DB468" s="111"/>
      <c r="DC468" s="111"/>
      <c r="DD468" s="111"/>
      <c r="DE468" s="111"/>
      <c r="DF468" s="111"/>
      <c r="DG468" s="111"/>
      <c r="DH468" s="111"/>
      <c r="DI468" s="111"/>
      <c r="DJ468" s="111"/>
      <c r="DK468" s="111"/>
      <c r="DL468" s="111"/>
      <c r="DM468" s="111"/>
      <c r="DN468" s="111"/>
      <c r="DO468" s="111"/>
      <c r="DP468" s="111"/>
      <c r="DQ468" s="111"/>
      <c r="DR468" s="111"/>
      <c r="DS468" s="111"/>
      <c r="DT468" s="111"/>
      <c r="DU468" s="111"/>
      <c r="DV468" s="111"/>
      <c r="DW468" s="111"/>
      <c r="DX468" s="111"/>
      <c r="DY468" s="111"/>
      <c r="DZ468" s="111"/>
      <c r="EA468" s="111"/>
      <c r="EB468" s="111"/>
      <c r="EC468" s="111"/>
      <c r="ED468" s="111"/>
      <c r="EE468" s="111"/>
      <c r="EF468" s="111"/>
      <c r="EG468" s="111"/>
      <c r="EH468" s="111"/>
      <c r="EI468" s="111"/>
      <c r="EJ468" s="111"/>
      <c r="EK468" s="111"/>
      <c r="EL468" s="111"/>
      <c r="EM468" s="111"/>
      <c r="EN468" s="111"/>
      <c r="EO468" s="111"/>
      <c r="EP468" s="111"/>
      <c r="EQ468" s="111"/>
      <c r="ER468" s="111"/>
      <c r="ES468" s="111"/>
      <c r="ET468" s="111"/>
      <c r="EU468" s="111"/>
      <c r="EV468" s="111"/>
      <c r="EW468" s="111"/>
      <c r="EX468" s="111"/>
      <c r="EY468" s="111"/>
      <c r="EZ468" s="111"/>
      <c r="FA468" s="111"/>
      <c r="FB468" s="111"/>
      <c r="FC468" s="111"/>
      <c r="FD468" s="111"/>
      <c r="FE468" s="111"/>
      <c r="FF468" s="111"/>
      <c r="FG468" s="111"/>
      <c r="FH468" s="111"/>
      <c r="FI468" s="111"/>
      <c r="FJ468" s="111"/>
      <c r="FK468" s="111"/>
      <c r="FL468" s="111"/>
      <c r="FM468" s="111"/>
      <c r="FN468" s="111"/>
      <c r="FO468" s="111"/>
      <c r="FP468" s="111"/>
      <c r="FQ468" s="111"/>
      <c r="FR468" s="111"/>
      <c r="FS468" s="111"/>
      <c r="FT468" s="111"/>
      <c r="FU468" s="111"/>
      <c r="FV468" s="111"/>
      <c r="FW468" s="111"/>
      <c r="FX468" s="111"/>
      <c r="FY468" s="111"/>
      <c r="FZ468" s="111"/>
      <c r="GA468" s="111"/>
      <c r="GB468" s="111"/>
      <c r="GC468" s="111"/>
      <c r="GD468" s="111"/>
      <c r="GE468" s="111"/>
      <c r="GF468" s="111"/>
      <c r="GG468" s="111"/>
      <c r="GH468" s="111"/>
      <c r="GI468" s="111"/>
      <c r="GJ468" s="111"/>
      <c r="GK468" s="111"/>
      <c r="GL468" s="111"/>
      <c r="GM468" s="111"/>
      <c r="GN468" s="111"/>
      <c r="GO468" s="111"/>
      <c r="GP468" s="111"/>
      <c r="GQ468" s="111"/>
      <c r="GR468" s="111"/>
      <c r="GS468" s="111"/>
      <c r="GT468" s="111"/>
      <c r="GU468" s="111"/>
      <c r="GV468" s="111"/>
      <c r="GW468" s="111"/>
      <c r="GX468" s="111"/>
      <c r="GY468" s="111"/>
      <c r="GZ468" s="111"/>
      <c r="HA468" s="111"/>
      <c r="HB468" s="111"/>
      <c r="HC468" s="111"/>
      <c r="HD468" s="111"/>
      <c r="HE468" s="111"/>
      <c r="HF468" s="111"/>
      <c r="HG468" s="111"/>
      <c r="HH468" s="111"/>
      <c r="HI468" s="111"/>
      <c r="HJ468" s="111"/>
      <c r="HK468" s="111"/>
      <c r="HL468" s="111"/>
      <c r="HM468" s="111"/>
      <c r="HN468" s="111"/>
      <c r="HO468" s="111"/>
      <c r="HP468" s="111"/>
      <c r="HQ468" s="111"/>
      <c r="HR468" s="111"/>
      <c r="HS468" s="111"/>
      <c r="HT468" s="111"/>
      <c r="HU468" s="111"/>
      <c r="HV468" s="111"/>
      <c r="HW468" s="111"/>
      <c r="HX468" s="111"/>
      <c r="HY468" s="111"/>
      <c r="HZ468" s="111"/>
      <c r="IA468" s="111"/>
      <c r="IB468" s="111"/>
      <c r="IC468" s="111"/>
      <c r="ID468" s="111"/>
      <c r="IE468" s="111"/>
      <c r="IF468" s="111"/>
      <c r="IG468" s="111"/>
      <c r="IH468" s="111"/>
      <c r="II468" s="111"/>
      <c r="IJ468" s="111"/>
      <c r="IK468" s="111"/>
      <c r="IL468" s="111"/>
      <c r="IM468" s="111"/>
      <c r="IN468" s="111"/>
      <c r="IO468" s="111"/>
      <c r="IP468" s="111"/>
      <c r="IQ468" s="111"/>
      <c r="IR468" s="111"/>
      <c r="IS468" s="111"/>
      <c r="IT468" s="111"/>
      <c r="IU468" s="111"/>
      <c r="IV468" s="111"/>
      <c r="IW468" s="111"/>
      <c r="IX468" s="111"/>
      <c r="IY468" s="111"/>
      <c r="IZ468" s="111"/>
      <c r="JA468" s="111"/>
      <c r="JB468" s="111"/>
      <c r="JC468" s="111"/>
      <c r="JD468" s="111"/>
      <c r="JE468" s="111"/>
      <c r="JF468" s="111"/>
      <c r="JG468" s="111"/>
      <c r="JH468" s="111"/>
      <c r="JI468" s="111"/>
      <c r="JJ468" s="111"/>
      <c r="JK468" s="111"/>
      <c r="JL468" s="111"/>
      <c r="JM468" s="111"/>
      <c r="JN468" s="111"/>
      <c r="JO468" s="111"/>
      <c r="JP468" s="111"/>
      <c r="JQ468" s="111"/>
      <c r="JR468" s="111"/>
      <c r="JS468" s="111"/>
      <c r="JT468" s="111"/>
      <c r="JU468" s="111"/>
      <c r="JV468" s="111"/>
      <c r="JW468" s="111"/>
      <c r="JX468" s="111"/>
      <c r="JY468" s="111"/>
      <c r="JZ468" s="111"/>
      <c r="KA468" s="111"/>
      <c r="KB468" s="111"/>
      <c r="KC468" s="111"/>
      <c r="KD468" s="111"/>
      <c r="KE468" s="111"/>
      <c r="KF468" s="111"/>
      <c r="KG468" s="111"/>
      <c r="KH468" s="111"/>
      <c r="KI468" s="111"/>
      <c r="KJ468" s="111"/>
      <c r="KK468" s="111"/>
      <c r="KL468" s="111"/>
      <c r="KM468" s="111"/>
      <c r="KN468" s="111"/>
      <c r="KO468" s="111"/>
      <c r="KP468" s="111"/>
      <c r="KQ468" s="111"/>
      <c r="KR468" s="111"/>
      <c r="KS468" s="111"/>
      <c r="KT468" s="111"/>
      <c r="KU468" s="111"/>
      <c r="KV468" s="111"/>
      <c r="KW468" s="111"/>
      <c r="KX468" s="111"/>
      <c r="KY468" s="111"/>
      <c r="KZ468" s="111"/>
      <c r="LA468" s="111"/>
      <c r="LB468" s="111"/>
      <c r="LC468" s="111"/>
      <c r="LD468" s="111"/>
      <c r="LE468" s="111"/>
      <c r="LF468" s="111"/>
      <c r="LG468" s="111"/>
      <c r="LH468" s="111"/>
      <c r="LI468" s="111"/>
      <c r="LJ468" s="111"/>
      <c r="LK468" s="111"/>
      <c r="LL468" s="111"/>
      <c r="LM468" s="111"/>
      <c r="LN468" s="111"/>
      <c r="LO468" s="111"/>
      <c r="LP468" s="111"/>
      <c r="LQ468" s="111"/>
      <c r="LR468" s="111"/>
      <c r="LS468" s="111"/>
      <c r="LT468" s="111"/>
      <c r="LU468" s="111"/>
      <c r="LV468" s="111"/>
      <c r="LW468" s="111"/>
      <c r="LX468" s="111"/>
      <c r="LY468" s="111"/>
      <c r="LZ468" s="111"/>
      <c r="MA468" s="111"/>
      <c r="MB468" s="111"/>
      <c r="MC468" s="111"/>
      <c r="MD468" s="111"/>
      <c r="ME468" s="111"/>
      <c r="MF468" s="111"/>
      <c r="MG468" s="111"/>
      <c r="MH468" s="111"/>
      <c r="MI468" s="111"/>
      <c r="MJ468" s="111"/>
      <c r="MK468" s="111"/>
      <c r="ML468" s="111"/>
      <c r="MM468" s="111"/>
      <c r="MN468" s="111"/>
      <c r="MO468" s="111"/>
      <c r="MP468" s="111"/>
      <c r="MQ468" s="111"/>
      <c r="MR468" s="111"/>
      <c r="MS468" s="111"/>
      <c r="MT468" s="111"/>
      <c r="MU468" s="111"/>
      <c r="MV468" s="111"/>
      <c r="MW468" s="111"/>
      <c r="MX468" s="111"/>
      <c r="MY468" s="111"/>
      <c r="MZ468" s="111"/>
      <c r="NA468" s="111"/>
      <c r="NB468" s="111"/>
      <c r="NC468" s="111"/>
      <c r="ND468" s="111"/>
      <c r="NE468" s="111"/>
      <c r="NF468" s="111"/>
      <c r="NG468" s="111"/>
      <c r="NH468" s="111"/>
      <c r="NI468" s="111"/>
      <c r="NJ468" s="111"/>
      <c r="NK468" s="111"/>
      <c r="NL468" s="111"/>
      <c r="NM468" s="111"/>
      <c r="NN468" s="111"/>
      <c r="NO468" s="111"/>
      <c r="NP468" s="111"/>
      <c r="NQ468" s="111"/>
      <c r="NR468" s="111"/>
      <c r="NS468" s="111"/>
      <c r="NT468" s="111"/>
      <c r="NU468" s="111"/>
      <c r="NV468" s="111"/>
      <c r="NW468" s="111"/>
      <c r="NX468" s="111"/>
      <c r="NY468" s="111"/>
      <c r="NZ468" s="111"/>
      <c r="OA468" s="111"/>
      <c r="OB468" s="111"/>
      <c r="OC468" s="111"/>
      <c r="OD468" s="111"/>
      <c r="OE468" s="111"/>
      <c r="OF468" s="111"/>
      <c r="OG468" s="111"/>
      <c r="OH468" s="111"/>
      <c r="OI468" s="111"/>
      <c r="OJ468" s="111"/>
      <c r="OK468" s="111"/>
      <c r="OL468" s="111"/>
      <c r="OM468" s="111"/>
      <c r="ON468" s="111"/>
      <c r="OO468" s="111"/>
      <c r="OP468" s="111"/>
      <c r="OQ468" s="111"/>
      <c r="OR468" s="111"/>
      <c r="OS468" s="111"/>
      <c r="OT468" s="111"/>
      <c r="OU468" s="111"/>
      <c r="OV468" s="111"/>
      <c r="OW468" s="111"/>
      <c r="OX468" s="111"/>
      <c r="OY468" s="111"/>
      <c r="OZ468" s="111"/>
      <c r="PA468" s="111"/>
      <c r="PB468" s="111"/>
      <c r="PC468" s="111"/>
      <c r="PD468" s="111"/>
      <c r="PE468" s="111"/>
      <c r="PF468" s="111"/>
      <c r="PG468" s="111"/>
      <c r="PH468" s="111"/>
      <c r="PI468" s="111"/>
      <c r="PJ468" s="111"/>
      <c r="PK468" s="111"/>
      <c r="PL468" s="111"/>
      <c r="PM468" s="111"/>
      <c r="PN468" s="111"/>
      <c r="PO468" s="111"/>
      <c r="PP468" s="111"/>
      <c r="PQ468" s="111"/>
      <c r="PR468" s="111"/>
      <c r="PS468" s="111"/>
      <c r="PT468" s="111"/>
      <c r="PU468" s="111"/>
      <c r="PV468" s="111"/>
      <c r="PW468" s="111"/>
      <c r="PX468" s="111"/>
      <c r="PY468" s="111"/>
      <c r="PZ468" s="111"/>
      <c r="QA468" s="111"/>
      <c r="QB468" s="111"/>
      <c r="QC468" s="111"/>
      <c r="QD468" s="111"/>
      <c r="QE468" s="111"/>
      <c r="QF468" s="111"/>
      <c r="QG468" s="111"/>
      <c r="QH468" s="111"/>
      <c r="QI468" s="111"/>
      <c r="QJ468" s="111"/>
      <c r="QK468" s="111"/>
      <c r="QL468" s="111"/>
      <c r="QM468" s="111"/>
      <c r="QN468" s="111"/>
      <c r="QO468" s="111"/>
      <c r="QP468" s="111"/>
      <c r="QQ468" s="111"/>
      <c r="QR468" s="111"/>
      <c r="QS468" s="111"/>
      <c r="QT468" s="111"/>
      <c r="QU468" s="111"/>
      <c r="QV468" s="111"/>
      <c r="QW468" s="111"/>
      <c r="QX468" s="111"/>
      <c r="QY468" s="111"/>
      <c r="QZ468" s="111"/>
      <c r="RA468" s="111"/>
      <c r="RB468" s="111"/>
      <c r="RC468" s="111"/>
      <c r="RD468" s="111"/>
      <c r="RE468" s="111"/>
      <c r="RF468" s="111"/>
      <c r="RG468" s="111"/>
      <c r="RH468" s="111"/>
      <c r="RI468" s="111"/>
      <c r="RJ468" s="111"/>
      <c r="RK468" s="111"/>
      <c r="RL468" s="111"/>
      <c r="RM468" s="111"/>
      <c r="RN468" s="111"/>
      <c r="RO468" s="111"/>
      <c r="RP468" s="111"/>
      <c r="RQ468" s="111"/>
      <c r="RR468" s="111"/>
      <c r="RS468" s="111"/>
      <c r="RT468" s="111"/>
      <c r="RU468" s="111"/>
      <c r="RV468" s="111"/>
      <c r="RW468" s="111"/>
      <c r="RX468" s="111"/>
      <c r="RY468" s="111"/>
      <c r="RZ468" s="111"/>
      <c r="SA468" s="111"/>
      <c r="SB468" s="111"/>
      <c r="SC468" s="111"/>
      <c r="SD468" s="111"/>
      <c r="SE468" s="111"/>
      <c r="SF468" s="111"/>
      <c r="SG468" s="111"/>
      <c r="SH468" s="111"/>
      <c r="SI468" s="111"/>
      <c r="SJ468" s="111"/>
      <c r="SK468" s="111"/>
      <c r="SL468" s="111"/>
      <c r="SM468" s="111"/>
      <c r="SN468" s="111"/>
      <c r="SO468" s="111"/>
      <c r="SP468" s="111"/>
      <c r="SQ468" s="111"/>
      <c r="SR468" s="111"/>
      <c r="SS468" s="111"/>
      <c r="ST468" s="111"/>
      <c r="SU468" s="111"/>
      <c r="SV468" s="111"/>
      <c r="SW468" s="111"/>
      <c r="SX468" s="111"/>
      <c r="SY468" s="111"/>
      <c r="SZ468" s="111"/>
      <c r="TA468" s="111"/>
      <c r="TB468" s="111"/>
      <c r="TC468" s="111"/>
      <c r="TD468" s="111"/>
      <c r="TE468" s="111"/>
      <c r="TF468" s="111"/>
      <c r="TG468" s="111"/>
      <c r="TH468" s="111"/>
      <c r="TI468" s="111"/>
      <c r="TJ468" s="111"/>
      <c r="TK468" s="111"/>
      <c r="TL468" s="111"/>
      <c r="TM468" s="111"/>
      <c r="TN468" s="111"/>
      <c r="TO468" s="111"/>
      <c r="TP468" s="111"/>
      <c r="TQ468" s="111"/>
      <c r="TR468" s="111"/>
      <c r="TS468" s="111"/>
      <c r="TT468" s="111"/>
      <c r="TU468" s="111"/>
      <c r="TV468" s="111"/>
      <c r="TW468" s="111"/>
      <c r="TX468" s="111"/>
      <c r="TY468" s="111"/>
      <c r="TZ468" s="111"/>
      <c r="UA468" s="111"/>
      <c r="UB468" s="111"/>
      <c r="UC468" s="111"/>
      <c r="UD468" s="111"/>
      <c r="UE468" s="111"/>
      <c r="UF468" s="111"/>
      <c r="UG468" s="111"/>
      <c r="UH468" s="111"/>
      <c r="UI468" s="111"/>
      <c r="UJ468" s="111"/>
      <c r="UK468" s="111"/>
      <c r="UL468" s="111"/>
      <c r="UM468" s="111"/>
      <c r="UN468" s="111"/>
      <c r="UO468" s="111"/>
      <c r="UP468" s="111"/>
      <c r="UQ468" s="111"/>
      <c r="UR468" s="111"/>
      <c r="US468" s="111"/>
      <c r="UT468" s="111"/>
      <c r="UU468" s="111"/>
      <c r="UV468" s="111"/>
      <c r="UW468" s="111"/>
      <c r="UX468" s="111"/>
      <c r="UY468" s="111"/>
      <c r="UZ468" s="111"/>
      <c r="VA468" s="111"/>
      <c r="VB468" s="111"/>
      <c r="VC468" s="111"/>
      <c r="VD468" s="111"/>
      <c r="VE468" s="111"/>
      <c r="VF468" s="111"/>
      <c r="VG468" s="111"/>
      <c r="VH468" s="111"/>
      <c r="VI468" s="111"/>
      <c r="VJ468" s="111"/>
      <c r="VK468" s="111"/>
      <c r="VL468" s="111"/>
      <c r="VM468" s="111"/>
      <c r="VN468" s="111"/>
      <c r="VO468" s="111"/>
      <c r="VP468" s="111"/>
      <c r="VQ468" s="111"/>
      <c r="VR468" s="111"/>
      <c r="VS468" s="111"/>
      <c r="VT468" s="111"/>
      <c r="VU468" s="111"/>
      <c r="VV468" s="111"/>
      <c r="VW468" s="111"/>
      <c r="VX468" s="111"/>
      <c r="VY468" s="111"/>
      <c r="VZ468" s="111"/>
      <c r="WA468" s="111"/>
      <c r="WB468" s="111"/>
      <c r="WC468" s="111"/>
      <c r="WD468" s="111"/>
      <c r="WE468" s="111"/>
      <c r="WF468" s="111"/>
      <c r="WG468" s="111"/>
      <c r="WH468" s="111"/>
      <c r="WI468" s="111"/>
      <c r="WJ468" s="111"/>
      <c r="WK468" s="111"/>
      <c r="WL468" s="111"/>
      <c r="WM468" s="111"/>
      <c r="WN468" s="111"/>
      <c r="WO468" s="111"/>
      <c r="WP468" s="111"/>
      <c r="WQ468" s="111"/>
      <c r="WR468" s="111"/>
      <c r="WS468" s="111"/>
      <c r="WT468" s="111"/>
      <c r="WU468" s="111"/>
      <c r="WV468" s="111"/>
      <c r="WW468" s="111"/>
      <c r="WX468" s="111"/>
      <c r="WY468" s="111"/>
      <c r="WZ468" s="111"/>
      <c r="XA468" s="111"/>
      <c r="XB468" s="111"/>
      <c r="XC468" s="111"/>
      <c r="XD468" s="111"/>
      <c r="XE468" s="111"/>
      <c r="XF468" s="111"/>
      <c r="XG468" s="111"/>
      <c r="XH468" s="111"/>
      <c r="XI468" s="111"/>
      <c r="XJ468" s="111"/>
      <c r="XK468" s="111"/>
      <c r="XL468" s="111"/>
      <c r="XM468" s="111"/>
      <c r="XN468" s="111"/>
      <c r="XO468" s="111"/>
      <c r="XP468" s="111"/>
      <c r="XQ468" s="111"/>
      <c r="XR468" s="111"/>
      <c r="XS468" s="111"/>
      <c r="XT468" s="111"/>
      <c r="XU468" s="111"/>
      <c r="XV468" s="111"/>
      <c r="XW468" s="111"/>
      <c r="XX468" s="111"/>
      <c r="XY468" s="111"/>
      <c r="XZ468" s="111"/>
      <c r="YA468" s="111"/>
      <c r="YB468" s="111"/>
      <c r="YC468" s="111"/>
      <c r="YD468" s="111"/>
      <c r="YE468" s="111"/>
      <c r="YF468" s="111"/>
      <c r="YG468" s="111"/>
      <c r="YH468" s="111"/>
      <c r="YI468" s="111"/>
      <c r="YJ468" s="111"/>
      <c r="YK468" s="111"/>
      <c r="YL468" s="111"/>
      <c r="YM468" s="111"/>
      <c r="YN468" s="111"/>
      <c r="YO468" s="111"/>
      <c r="YP468" s="111"/>
      <c r="YQ468" s="111"/>
      <c r="YR468" s="111"/>
      <c r="YS468" s="111"/>
      <c r="YT468" s="111"/>
      <c r="YU468" s="111"/>
      <c r="YV468" s="111"/>
      <c r="YW468" s="111"/>
      <c r="YX468" s="111"/>
      <c r="YY468" s="111"/>
      <c r="YZ468" s="111"/>
      <c r="ZA468" s="111"/>
      <c r="ZB468" s="111"/>
      <c r="ZC468" s="111"/>
      <c r="ZD468" s="111"/>
      <c r="ZE468" s="111"/>
      <c r="ZF468" s="111"/>
      <c r="ZG468" s="111"/>
      <c r="ZH468" s="111"/>
      <c r="ZI468" s="111"/>
      <c r="ZJ468" s="111"/>
      <c r="ZK468" s="111"/>
      <c r="ZL468" s="111"/>
      <c r="ZM468" s="111"/>
      <c r="ZN468" s="111"/>
      <c r="ZO468" s="111"/>
      <c r="ZP468" s="111"/>
      <c r="ZQ468" s="111"/>
      <c r="ZR468" s="111"/>
      <c r="ZS468" s="111"/>
      <c r="ZT468" s="111"/>
      <c r="ZU468" s="111"/>
      <c r="ZV468" s="111"/>
      <c r="ZW468" s="111"/>
      <c r="ZX468" s="111"/>
      <c r="ZY468" s="111"/>
      <c r="ZZ468" s="111"/>
      <c r="AAA468" s="111"/>
      <c r="AAB468" s="111"/>
      <c r="AAC468" s="111"/>
      <c r="AAD468" s="111"/>
      <c r="AAE468" s="111"/>
      <c r="AAF468" s="111"/>
      <c r="AAG468" s="111"/>
      <c r="AAH468" s="111"/>
      <c r="AAI468" s="111"/>
      <c r="AAJ468" s="111"/>
      <c r="AAK468" s="111"/>
      <c r="AAL468" s="111"/>
      <c r="AAM468" s="111"/>
      <c r="AAN468" s="111"/>
      <c r="AAO468" s="111"/>
      <c r="AAP468" s="111"/>
      <c r="AAQ468" s="111"/>
      <c r="AAR468" s="111"/>
      <c r="AAS468" s="111"/>
      <c r="AAT468" s="111"/>
      <c r="AAU468" s="111"/>
      <c r="AAV468" s="111"/>
      <c r="AAW468" s="111"/>
      <c r="AAX468" s="111"/>
      <c r="AAY468" s="111"/>
      <c r="AAZ468" s="111"/>
      <c r="ABA468" s="111"/>
      <c r="ABB468" s="111"/>
      <c r="ABC468" s="111"/>
      <c r="ABD468" s="111"/>
      <c r="ABE468" s="111"/>
      <c r="ABF468" s="111"/>
      <c r="ABG468" s="111"/>
      <c r="ABH468" s="111"/>
      <c r="ABI468" s="111"/>
      <c r="ABJ468" s="111"/>
      <c r="ABK468" s="111"/>
      <c r="ABL468" s="111"/>
      <c r="ABM468" s="111"/>
      <c r="ABN468" s="111"/>
      <c r="ABO468" s="111"/>
      <c r="ABP468" s="111"/>
      <c r="ABQ468" s="111"/>
      <c r="ABR468" s="111"/>
      <c r="ABS468" s="111"/>
      <c r="ABT468" s="111"/>
      <c r="ABU468" s="111"/>
      <c r="ABV468" s="111"/>
      <c r="ABW468" s="111"/>
      <c r="ABX468" s="111"/>
      <c r="ABY468" s="111"/>
      <c r="ABZ468" s="111"/>
      <c r="ACA468" s="111"/>
      <c r="ACB468" s="111"/>
      <c r="ACC468" s="111"/>
      <c r="ACD468" s="111"/>
      <c r="ACE468" s="111"/>
      <c r="ACF468" s="111"/>
      <c r="ACG468" s="111"/>
      <c r="ACH468" s="111"/>
      <c r="ACI468" s="111"/>
      <c r="ACJ468" s="111"/>
      <c r="ACK468" s="111"/>
      <c r="ACL468" s="111"/>
      <c r="ACM468" s="111"/>
      <c r="ACN468" s="111"/>
      <c r="ACO468" s="111"/>
      <c r="ACP468" s="111"/>
      <c r="ACQ468" s="111"/>
      <c r="ACR468" s="111"/>
      <c r="ACS468" s="111"/>
      <c r="ACT468" s="111"/>
      <c r="ACU468" s="111"/>
      <c r="ACV468" s="111"/>
      <c r="ACW468" s="111"/>
      <c r="ACX468" s="111"/>
      <c r="ACY468" s="111"/>
      <c r="ACZ468" s="111"/>
      <c r="ADA468" s="111"/>
      <c r="ADB468" s="111"/>
      <c r="ADC468" s="111"/>
      <c r="ADD468" s="111"/>
      <c r="ADE468" s="111"/>
      <c r="ADF468" s="111"/>
      <c r="ADG468" s="111"/>
      <c r="ADH468" s="111"/>
      <c r="ADI468" s="111"/>
      <c r="ADJ468" s="111"/>
      <c r="ADK468" s="111"/>
      <c r="ADL468" s="111"/>
      <c r="ADM468" s="111"/>
      <c r="ADN468" s="111"/>
      <c r="ADO468" s="111"/>
      <c r="ADP468" s="111"/>
      <c r="ADQ468" s="111"/>
      <c r="ADR468" s="111"/>
      <c r="ADS468" s="111"/>
      <c r="ADT468" s="111"/>
      <c r="ADU468" s="111"/>
      <c r="ADV468" s="111"/>
    </row>
    <row r="469" spans="4:802" s="110" customFormat="1"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  <c r="AD469" s="111"/>
      <c r="AE469" s="111"/>
      <c r="AF469" s="111"/>
      <c r="AG469" s="111"/>
      <c r="AH469" s="111"/>
      <c r="AI469" s="111"/>
      <c r="AJ469" s="111"/>
      <c r="AK469" s="111"/>
      <c r="AL469" s="111"/>
      <c r="AM469" s="111"/>
      <c r="AN469" s="111"/>
      <c r="AO469" s="111"/>
      <c r="AP469" s="111"/>
      <c r="AQ469" s="111"/>
      <c r="AR469" s="111"/>
      <c r="AS469" s="111"/>
      <c r="AT469" s="111"/>
      <c r="AU469" s="111"/>
      <c r="AV469" s="111"/>
      <c r="AW469" s="111"/>
      <c r="AX469" s="111"/>
      <c r="AY469" s="111"/>
      <c r="AZ469" s="111"/>
      <c r="BA469" s="111"/>
      <c r="BB469" s="111"/>
      <c r="BC469" s="111"/>
      <c r="BD469" s="111"/>
      <c r="BE469" s="111"/>
      <c r="BF469" s="111"/>
      <c r="BG469" s="111"/>
      <c r="BH469" s="111"/>
      <c r="BI469" s="111"/>
      <c r="BJ469" s="111"/>
      <c r="BK469" s="111"/>
      <c r="BL469" s="111"/>
      <c r="BM469" s="111"/>
      <c r="BN469" s="111"/>
      <c r="BO469" s="111"/>
      <c r="BP469" s="111"/>
      <c r="BQ469" s="111"/>
      <c r="BR469" s="111"/>
      <c r="BS469" s="111"/>
      <c r="BT469" s="111"/>
      <c r="BU469" s="111"/>
      <c r="BV469" s="111"/>
      <c r="BW469" s="111"/>
      <c r="BX469" s="111"/>
      <c r="BY469" s="111"/>
      <c r="BZ469" s="111"/>
      <c r="CA469" s="111"/>
      <c r="CB469" s="111"/>
      <c r="CC469" s="111"/>
      <c r="CD469" s="111"/>
      <c r="CE469" s="111"/>
      <c r="CF469" s="111"/>
      <c r="CG469" s="111"/>
      <c r="CH469" s="111"/>
      <c r="CI469" s="111"/>
      <c r="CJ469" s="111"/>
      <c r="CK469" s="111"/>
      <c r="CL469" s="111"/>
      <c r="CM469" s="111"/>
      <c r="CN469" s="111"/>
      <c r="CO469" s="111"/>
      <c r="CP469" s="111"/>
      <c r="CQ469" s="111"/>
      <c r="CR469" s="111"/>
      <c r="CS469" s="111"/>
      <c r="CT469" s="111"/>
      <c r="CU469" s="111"/>
      <c r="CV469" s="111"/>
      <c r="CW469" s="111"/>
      <c r="CX469" s="111"/>
      <c r="CY469" s="111"/>
      <c r="CZ469" s="111"/>
      <c r="DA469" s="111"/>
      <c r="DB469" s="111"/>
      <c r="DC469" s="111"/>
      <c r="DD469" s="111"/>
      <c r="DE469" s="111"/>
      <c r="DF469" s="111"/>
      <c r="DG469" s="111"/>
      <c r="DH469" s="111"/>
      <c r="DI469" s="111"/>
      <c r="DJ469" s="111"/>
      <c r="DK469" s="111"/>
      <c r="DL469" s="111"/>
      <c r="DM469" s="111"/>
      <c r="DN469" s="111"/>
      <c r="DO469" s="111"/>
      <c r="DP469" s="111"/>
      <c r="DQ469" s="111"/>
      <c r="DR469" s="111"/>
      <c r="DS469" s="111"/>
      <c r="DT469" s="111"/>
      <c r="DU469" s="111"/>
      <c r="DV469" s="111"/>
      <c r="DW469" s="111"/>
      <c r="DX469" s="111"/>
      <c r="DY469" s="111"/>
      <c r="DZ469" s="111"/>
      <c r="EA469" s="111"/>
      <c r="EB469" s="111"/>
      <c r="EC469" s="111"/>
      <c r="ED469" s="111"/>
      <c r="EE469" s="111"/>
      <c r="EF469" s="111"/>
      <c r="EG469" s="111"/>
      <c r="EH469" s="111"/>
      <c r="EI469" s="111"/>
      <c r="EJ469" s="111"/>
      <c r="EK469" s="111"/>
      <c r="EL469" s="111"/>
      <c r="EM469" s="111"/>
      <c r="EN469" s="111"/>
      <c r="EO469" s="111"/>
      <c r="EP469" s="111"/>
      <c r="EQ469" s="111"/>
      <c r="ER469" s="111"/>
      <c r="ES469" s="111"/>
      <c r="ET469" s="111"/>
      <c r="EU469" s="111"/>
      <c r="EV469" s="111"/>
      <c r="EW469" s="111"/>
      <c r="EX469" s="111"/>
      <c r="EY469" s="111"/>
      <c r="EZ469" s="111"/>
      <c r="FA469" s="111"/>
      <c r="FB469" s="111"/>
      <c r="FC469" s="111"/>
      <c r="FD469" s="111"/>
      <c r="FE469" s="111"/>
      <c r="FF469" s="111"/>
      <c r="FG469" s="111"/>
      <c r="FH469" s="111"/>
      <c r="FI469" s="111"/>
      <c r="FJ469" s="111"/>
      <c r="FK469" s="111"/>
      <c r="FL469" s="111"/>
      <c r="FM469" s="111"/>
      <c r="FN469" s="111"/>
      <c r="FO469" s="111"/>
      <c r="FP469" s="111"/>
      <c r="FQ469" s="111"/>
      <c r="FR469" s="111"/>
      <c r="FS469" s="111"/>
      <c r="FT469" s="111"/>
      <c r="FU469" s="111"/>
      <c r="FV469" s="111"/>
      <c r="FW469" s="111"/>
      <c r="FX469" s="111"/>
      <c r="FY469" s="111"/>
      <c r="FZ469" s="111"/>
      <c r="GA469" s="111"/>
      <c r="GB469" s="111"/>
      <c r="GC469" s="111"/>
      <c r="GD469" s="111"/>
      <c r="GE469" s="111"/>
      <c r="GF469" s="111"/>
      <c r="GG469" s="111"/>
      <c r="GH469" s="111"/>
      <c r="GI469" s="111"/>
      <c r="GJ469" s="111"/>
      <c r="GK469" s="111"/>
      <c r="GL469" s="111"/>
      <c r="GM469" s="111"/>
      <c r="GN469" s="111"/>
      <c r="GO469" s="111"/>
      <c r="GP469" s="111"/>
      <c r="GQ469" s="111"/>
      <c r="GR469" s="111"/>
      <c r="GS469" s="111"/>
      <c r="GT469" s="111"/>
      <c r="GU469" s="111"/>
      <c r="GV469" s="111"/>
      <c r="GW469" s="111"/>
      <c r="GX469" s="111"/>
      <c r="GY469" s="111"/>
      <c r="GZ469" s="111"/>
      <c r="HA469" s="111"/>
      <c r="HB469" s="111"/>
      <c r="HC469" s="111"/>
      <c r="HD469" s="111"/>
      <c r="HE469" s="111"/>
      <c r="HF469" s="111"/>
      <c r="HG469" s="111"/>
      <c r="HH469" s="111"/>
      <c r="HI469" s="111"/>
      <c r="HJ469" s="111"/>
      <c r="HK469" s="111"/>
      <c r="HL469" s="111"/>
      <c r="HM469" s="111"/>
      <c r="HN469" s="111"/>
      <c r="HO469" s="111"/>
      <c r="HP469" s="111"/>
      <c r="HQ469" s="111"/>
      <c r="HR469" s="111"/>
      <c r="HS469" s="111"/>
      <c r="HT469" s="111"/>
      <c r="HU469" s="111"/>
      <c r="HV469" s="111"/>
      <c r="HW469" s="111"/>
      <c r="HX469" s="111"/>
      <c r="HY469" s="111"/>
      <c r="HZ469" s="111"/>
      <c r="IA469" s="111"/>
      <c r="IB469" s="111"/>
      <c r="IC469" s="111"/>
      <c r="ID469" s="111"/>
      <c r="IE469" s="111"/>
      <c r="IF469" s="111"/>
      <c r="IG469" s="111"/>
      <c r="IH469" s="111"/>
      <c r="II469" s="111"/>
      <c r="IJ469" s="111"/>
      <c r="IK469" s="111"/>
      <c r="IL469" s="111"/>
      <c r="IM469" s="111"/>
      <c r="IN469" s="111"/>
      <c r="IO469" s="111"/>
      <c r="IP469" s="111"/>
      <c r="IQ469" s="111"/>
      <c r="IR469" s="111"/>
      <c r="IS469" s="111"/>
      <c r="IT469" s="111"/>
      <c r="IU469" s="111"/>
      <c r="IV469" s="111"/>
      <c r="IW469" s="111"/>
      <c r="IX469" s="111"/>
      <c r="IY469" s="111"/>
      <c r="IZ469" s="111"/>
      <c r="JA469" s="111"/>
      <c r="JB469" s="111"/>
      <c r="JC469" s="111"/>
      <c r="JD469" s="111"/>
      <c r="JE469" s="111"/>
      <c r="JF469" s="111"/>
      <c r="JG469" s="111"/>
      <c r="JH469" s="111"/>
      <c r="JI469" s="111"/>
      <c r="JJ469" s="111"/>
      <c r="JK469" s="111"/>
      <c r="JL469" s="111"/>
      <c r="JM469" s="111"/>
      <c r="JN469" s="111"/>
      <c r="JO469" s="111"/>
      <c r="JP469" s="111"/>
      <c r="JQ469" s="111"/>
      <c r="JR469" s="111"/>
      <c r="JS469" s="111"/>
      <c r="JT469" s="111"/>
      <c r="JU469" s="111"/>
      <c r="JV469" s="111"/>
      <c r="JW469" s="111"/>
      <c r="JX469" s="111"/>
      <c r="JY469" s="111"/>
      <c r="JZ469" s="111"/>
      <c r="KA469" s="111"/>
      <c r="KB469" s="111"/>
      <c r="KC469" s="111"/>
      <c r="KD469" s="111"/>
      <c r="KE469" s="111"/>
      <c r="KF469" s="111"/>
      <c r="KG469" s="111"/>
      <c r="KH469" s="111"/>
      <c r="KI469" s="111"/>
      <c r="KJ469" s="111"/>
      <c r="KK469" s="111"/>
      <c r="KL469" s="111"/>
      <c r="KM469" s="111"/>
      <c r="KN469" s="111"/>
      <c r="KO469" s="111"/>
      <c r="KP469" s="111"/>
      <c r="KQ469" s="111"/>
      <c r="KR469" s="111"/>
      <c r="KS469" s="111"/>
      <c r="KT469" s="111"/>
      <c r="KU469" s="111"/>
      <c r="KV469" s="111"/>
      <c r="KW469" s="111"/>
      <c r="KX469" s="111"/>
      <c r="KY469" s="111"/>
      <c r="KZ469" s="111"/>
      <c r="LA469" s="111"/>
      <c r="LB469" s="111"/>
      <c r="LC469" s="111"/>
      <c r="LD469" s="111"/>
      <c r="LE469" s="111"/>
      <c r="LF469" s="111"/>
      <c r="LG469" s="111"/>
      <c r="LH469" s="111"/>
      <c r="LI469" s="111"/>
      <c r="LJ469" s="111"/>
      <c r="LK469" s="111"/>
      <c r="LL469" s="111"/>
      <c r="LM469" s="111"/>
      <c r="LN469" s="111"/>
      <c r="LO469" s="111"/>
      <c r="LP469" s="111"/>
      <c r="LQ469" s="111"/>
      <c r="LR469" s="111"/>
      <c r="LS469" s="111"/>
      <c r="LT469" s="111"/>
      <c r="LU469" s="111"/>
      <c r="LV469" s="111"/>
      <c r="LW469" s="111"/>
      <c r="LX469" s="111"/>
      <c r="LY469" s="111"/>
      <c r="LZ469" s="111"/>
      <c r="MA469" s="111"/>
      <c r="MB469" s="111"/>
      <c r="MC469" s="111"/>
      <c r="MD469" s="111"/>
      <c r="ME469" s="111"/>
      <c r="MF469" s="111"/>
      <c r="MG469" s="111"/>
      <c r="MH469" s="111"/>
      <c r="MI469" s="111"/>
      <c r="MJ469" s="111"/>
      <c r="MK469" s="111"/>
      <c r="ML469" s="111"/>
      <c r="MM469" s="111"/>
      <c r="MN469" s="111"/>
      <c r="MO469" s="111"/>
      <c r="MP469" s="111"/>
      <c r="MQ469" s="111"/>
      <c r="MR469" s="111"/>
      <c r="MS469" s="111"/>
      <c r="MT469" s="111"/>
      <c r="MU469" s="111"/>
      <c r="MV469" s="111"/>
      <c r="MW469" s="111"/>
      <c r="MX469" s="111"/>
      <c r="MY469" s="111"/>
      <c r="MZ469" s="111"/>
      <c r="NA469" s="111"/>
      <c r="NB469" s="111"/>
      <c r="NC469" s="111"/>
      <c r="ND469" s="111"/>
      <c r="NE469" s="111"/>
      <c r="NF469" s="111"/>
      <c r="NG469" s="111"/>
      <c r="NH469" s="111"/>
      <c r="NI469" s="111"/>
      <c r="NJ469" s="111"/>
      <c r="NK469" s="111"/>
      <c r="NL469" s="111"/>
      <c r="NM469" s="111"/>
      <c r="NN469" s="111"/>
      <c r="NO469" s="111"/>
      <c r="NP469" s="111"/>
      <c r="NQ469" s="111"/>
      <c r="NR469" s="111"/>
      <c r="NS469" s="111"/>
      <c r="NT469" s="111"/>
      <c r="NU469" s="111"/>
      <c r="NV469" s="111"/>
      <c r="NW469" s="111"/>
      <c r="NX469" s="111"/>
      <c r="NY469" s="111"/>
      <c r="NZ469" s="111"/>
      <c r="OA469" s="111"/>
      <c r="OB469" s="111"/>
      <c r="OC469" s="111"/>
      <c r="OD469" s="111"/>
      <c r="OE469" s="111"/>
      <c r="OF469" s="111"/>
      <c r="OG469" s="111"/>
      <c r="OH469" s="111"/>
      <c r="OI469" s="111"/>
      <c r="OJ469" s="111"/>
      <c r="OK469" s="111"/>
      <c r="OL469" s="111"/>
      <c r="OM469" s="111"/>
      <c r="ON469" s="111"/>
      <c r="OO469" s="111"/>
      <c r="OP469" s="111"/>
      <c r="OQ469" s="111"/>
      <c r="OR469" s="111"/>
      <c r="OS469" s="111"/>
      <c r="OT469" s="111"/>
      <c r="OU469" s="111"/>
      <c r="OV469" s="111"/>
      <c r="OW469" s="111"/>
      <c r="OX469" s="111"/>
      <c r="OY469" s="111"/>
      <c r="OZ469" s="111"/>
      <c r="PA469" s="111"/>
      <c r="PB469" s="111"/>
      <c r="PC469" s="111"/>
      <c r="PD469" s="111"/>
      <c r="PE469" s="111"/>
      <c r="PF469" s="111"/>
      <c r="PG469" s="111"/>
      <c r="PH469" s="111"/>
      <c r="PI469" s="111"/>
      <c r="PJ469" s="111"/>
      <c r="PK469" s="111"/>
      <c r="PL469" s="111"/>
      <c r="PM469" s="111"/>
      <c r="PN469" s="111"/>
      <c r="PO469" s="111"/>
      <c r="PP469" s="111"/>
      <c r="PQ469" s="111"/>
      <c r="PR469" s="111"/>
      <c r="PS469" s="111"/>
      <c r="PT469" s="111"/>
      <c r="PU469" s="111"/>
      <c r="PV469" s="111"/>
      <c r="PW469" s="111"/>
      <c r="PX469" s="111"/>
      <c r="PY469" s="111"/>
      <c r="PZ469" s="111"/>
      <c r="QA469" s="111"/>
      <c r="QB469" s="111"/>
      <c r="QC469" s="111"/>
      <c r="QD469" s="111"/>
      <c r="QE469" s="111"/>
      <c r="QF469" s="111"/>
      <c r="QG469" s="111"/>
      <c r="QH469" s="111"/>
      <c r="QI469" s="111"/>
      <c r="QJ469" s="111"/>
      <c r="QK469" s="111"/>
      <c r="QL469" s="111"/>
      <c r="QM469" s="111"/>
      <c r="QN469" s="111"/>
      <c r="QO469" s="111"/>
      <c r="QP469" s="111"/>
      <c r="QQ469" s="111"/>
      <c r="QR469" s="111"/>
      <c r="QS469" s="111"/>
      <c r="QT469" s="111"/>
      <c r="QU469" s="111"/>
      <c r="QV469" s="111"/>
      <c r="QW469" s="111"/>
      <c r="QX469" s="111"/>
      <c r="QY469" s="111"/>
      <c r="QZ469" s="111"/>
      <c r="RA469" s="111"/>
      <c r="RB469" s="111"/>
      <c r="RC469" s="111"/>
      <c r="RD469" s="111"/>
      <c r="RE469" s="111"/>
      <c r="RF469" s="111"/>
      <c r="RG469" s="111"/>
      <c r="RH469" s="111"/>
      <c r="RI469" s="111"/>
      <c r="RJ469" s="111"/>
      <c r="RK469" s="111"/>
      <c r="RL469" s="111"/>
      <c r="RM469" s="111"/>
      <c r="RN469" s="111"/>
      <c r="RO469" s="111"/>
      <c r="RP469" s="111"/>
      <c r="RQ469" s="111"/>
      <c r="RR469" s="111"/>
      <c r="RS469" s="111"/>
      <c r="RT469" s="111"/>
      <c r="RU469" s="111"/>
      <c r="RV469" s="111"/>
      <c r="RW469" s="111"/>
      <c r="RX469" s="111"/>
      <c r="RY469" s="111"/>
      <c r="RZ469" s="111"/>
      <c r="SA469" s="111"/>
      <c r="SB469" s="111"/>
      <c r="SC469" s="111"/>
      <c r="SD469" s="111"/>
      <c r="SE469" s="111"/>
      <c r="SF469" s="111"/>
      <c r="SG469" s="111"/>
      <c r="SH469" s="111"/>
      <c r="SI469" s="111"/>
      <c r="SJ469" s="111"/>
      <c r="SK469" s="111"/>
      <c r="SL469" s="111"/>
      <c r="SM469" s="111"/>
      <c r="SN469" s="111"/>
      <c r="SO469" s="111"/>
      <c r="SP469" s="111"/>
      <c r="SQ469" s="111"/>
      <c r="SR469" s="111"/>
      <c r="SS469" s="111"/>
      <c r="ST469" s="111"/>
      <c r="SU469" s="111"/>
      <c r="SV469" s="111"/>
      <c r="SW469" s="111"/>
      <c r="SX469" s="111"/>
      <c r="SY469" s="111"/>
      <c r="SZ469" s="111"/>
      <c r="TA469" s="111"/>
      <c r="TB469" s="111"/>
      <c r="TC469" s="111"/>
      <c r="TD469" s="111"/>
      <c r="TE469" s="111"/>
      <c r="TF469" s="111"/>
      <c r="TG469" s="111"/>
      <c r="TH469" s="111"/>
      <c r="TI469" s="111"/>
      <c r="TJ469" s="111"/>
      <c r="TK469" s="111"/>
      <c r="TL469" s="111"/>
      <c r="TM469" s="111"/>
      <c r="TN469" s="111"/>
      <c r="TO469" s="111"/>
      <c r="TP469" s="111"/>
      <c r="TQ469" s="111"/>
      <c r="TR469" s="111"/>
      <c r="TS469" s="111"/>
      <c r="TT469" s="111"/>
      <c r="TU469" s="111"/>
      <c r="TV469" s="111"/>
      <c r="TW469" s="111"/>
      <c r="TX469" s="111"/>
      <c r="TY469" s="111"/>
      <c r="TZ469" s="111"/>
      <c r="UA469" s="111"/>
      <c r="UB469" s="111"/>
      <c r="UC469" s="111"/>
      <c r="UD469" s="111"/>
      <c r="UE469" s="111"/>
      <c r="UF469" s="111"/>
      <c r="UG469" s="111"/>
      <c r="UH469" s="111"/>
      <c r="UI469" s="111"/>
      <c r="UJ469" s="111"/>
      <c r="UK469" s="111"/>
      <c r="UL469" s="111"/>
      <c r="UM469" s="111"/>
      <c r="UN469" s="111"/>
      <c r="UO469" s="111"/>
      <c r="UP469" s="111"/>
      <c r="UQ469" s="111"/>
      <c r="UR469" s="111"/>
      <c r="US469" s="111"/>
      <c r="UT469" s="111"/>
      <c r="UU469" s="111"/>
      <c r="UV469" s="111"/>
      <c r="UW469" s="111"/>
      <c r="UX469" s="111"/>
      <c r="UY469" s="111"/>
      <c r="UZ469" s="111"/>
      <c r="VA469" s="111"/>
      <c r="VB469" s="111"/>
      <c r="VC469" s="111"/>
      <c r="VD469" s="111"/>
      <c r="VE469" s="111"/>
      <c r="VF469" s="111"/>
      <c r="VG469" s="111"/>
      <c r="VH469" s="111"/>
      <c r="VI469" s="111"/>
      <c r="VJ469" s="111"/>
      <c r="VK469" s="111"/>
      <c r="VL469" s="111"/>
      <c r="VM469" s="111"/>
      <c r="VN469" s="111"/>
      <c r="VO469" s="111"/>
      <c r="VP469" s="111"/>
      <c r="VQ469" s="111"/>
      <c r="VR469" s="111"/>
      <c r="VS469" s="111"/>
      <c r="VT469" s="111"/>
      <c r="VU469" s="111"/>
      <c r="VV469" s="111"/>
      <c r="VW469" s="111"/>
      <c r="VX469" s="111"/>
      <c r="VY469" s="111"/>
      <c r="VZ469" s="111"/>
      <c r="WA469" s="111"/>
      <c r="WB469" s="111"/>
      <c r="WC469" s="111"/>
      <c r="WD469" s="111"/>
      <c r="WE469" s="111"/>
      <c r="WF469" s="111"/>
      <c r="WG469" s="111"/>
      <c r="WH469" s="111"/>
      <c r="WI469" s="111"/>
      <c r="WJ469" s="111"/>
      <c r="WK469" s="111"/>
      <c r="WL469" s="111"/>
      <c r="WM469" s="111"/>
      <c r="WN469" s="111"/>
      <c r="WO469" s="111"/>
      <c r="WP469" s="111"/>
      <c r="WQ469" s="111"/>
      <c r="WR469" s="111"/>
      <c r="WS469" s="111"/>
      <c r="WT469" s="111"/>
      <c r="WU469" s="111"/>
      <c r="WV469" s="111"/>
      <c r="WW469" s="111"/>
      <c r="WX469" s="111"/>
      <c r="WY469" s="111"/>
      <c r="WZ469" s="111"/>
      <c r="XA469" s="111"/>
      <c r="XB469" s="111"/>
      <c r="XC469" s="111"/>
      <c r="XD469" s="111"/>
      <c r="XE469" s="111"/>
      <c r="XF469" s="111"/>
      <c r="XG469" s="111"/>
      <c r="XH469" s="111"/>
      <c r="XI469" s="111"/>
      <c r="XJ469" s="111"/>
      <c r="XK469" s="111"/>
      <c r="XL469" s="111"/>
      <c r="XM469" s="111"/>
      <c r="XN469" s="111"/>
      <c r="XO469" s="111"/>
      <c r="XP469" s="111"/>
      <c r="XQ469" s="111"/>
      <c r="XR469" s="111"/>
      <c r="XS469" s="111"/>
      <c r="XT469" s="111"/>
      <c r="XU469" s="111"/>
      <c r="XV469" s="111"/>
      <c r="XW469" s="111"/>
      <c r="XX469" s="111"/>
      <c r="XY469" s="111"/>
      <c r="XZ469" s="111"/>
      <c r="YA469" s="111"/>
      <c r="YB469" s="111"/>
      <c r="YC469" s="111"/>
      <c r="YD469" s="111"/>
      <c r="YE469" s="111"/>
      <c r="YF469" s="111"/>
      <c r="YG469" s="111"/>
      <c r="YH469" s="111"/>
      <c r="YI469" s="111"/>
      <c r="YJ469" s="111"/>
      <c r="YK469" s="111"/>
      <c r="YL469" s="111"/>
      <c r="YM469" s="111"/>
      <c r="YN469" s="111"/>
      <c r="YO469" s="111"/>
      <c r="YP469" s="111"/>
      <c r="YQ469" s="111"/>
      <c r="YR469" s="111"/>
      <c r="YS469" s="111"/>
      <c r="YT469" s="111"/>
      <c r="YU469" s="111"/>
      <c r="YV469" s="111"/>
      <c r="YW469" s="111"/>
      <c r="YX469" s="111"/>
      <c r="YY469" s="111"/>
      <c r="YZ469" s="111"/>
      <c r="ZA469" s="111"/>
      <c r="ZB469" s="111"/>
      <c r="ZC469" s="111"/>
      <c r="ZD469" s="111"/>
      <c r="ZE469" s="111"/>
      <c r="ZF469" s="111"/>
      <c r="ZG469" s="111"/>
      <c r="ZH469" s="111"/>
      <c r="ZI469" s="111"/>
      <c r="ZJ469" s="111"/>
      <c r="ZK469" s="111"/>
      <c r="ZL469" s="111"/>
      <c r="ZM469" s="111"/>
      <c r="ZN469" s="111"/>
      <c r="ZO469" s="111"/>
      <c r="ZP469" s="111"/>
      <c r="ZQ469" s="111"/>
      <c r="ZR469" s="111"/>
      <c r="ZS469" s="111"/>
      <c r="ZT469" s="111"/>
      <c r="ZU469" s="111"/>
      <c r="ZV469" s="111"/>
      <c r="ZW469" s="111"/>
      <c r="ZX469" s="111"/>
      <c r="ZY469" s="111"/>
      <c r="ZZ469" s="111"/>
      <c r="AAA469" s="111"/>
      <c r="AAB469" s="111"/>
      <c r="AAC469" s="111"/>
      <c r="AAD469" s="111"/>
      <c r="AAE469" s="111"/>
      <c r="AAF469" s="111"/>
      <c r="AAG469" s="111"/>
      <c r="AAH469" s="111"/>
      <c r="AAI469" s="111"/>
      <c r="AAJ469" s="111"/>
      <c r="AAK469" s="111"/>
      <c r="AAL469" s="111"/>
      <c r="AAM469" s="111"/>
      <c r="AAN469" s="111"/>
      <c r="AAO469" s="111"/>
      <c r="AAP469" s="111"/>
      <c r="AAQ469" s="111"/>
      <c r="AAR469" s="111"/>
      <c r="AAS469" s="111"/>
      <c r="AAT469" s="111"/>
      <c r="AAU469" s="111"/>
      <c r="AAV469" s="111"/>
      <c r="AAW469" s="111"/>
      <c r="AAX469" s="111"/>
      <c r="AAY469" s="111"/>
      <c r="AAZ469" s="111"/>
      <c r="ABA469" s="111"/>
      <c r="ABB469" s="111"/>
      <c r="ABC469" s="111"/>
      <c r="ABD469" s="111"/>
      <c r="ABE469" s="111"/>
      <c r="ABF469" s="111"/>
      <c r="ABG469" s="111"/>
      <c r="ABH469" s="111"/>
      <c r="ABI469" s="111"/>
      <c r="ABJ469" s="111"/>
      <c r="ABK469" s="111"/>
      <c r="ABL469" s="111"/>
      <c r="ABM469" s="111"/>
      <c r="ABN469" s="111"/>
      <c r="ABO469" s="111"/>
      <c r="ABP469" s="111"/>
      <c r="ABQ469" s="111"/>
      <c r="ABR469" s="111"/>
      <c r="ABS469" s="111"/>
      <c r="ABT469" s="111"/>
      <c r="ABU469" s="111"/>
      <c r="ABV469" s="111"/>
      <c r="ABW469" s="111"/>
      <c r="ABX469" s="111"/>
      <c r="ABY469" s="111"/>
      <c r="ABZ469" s="111"/>
      <c r="ACA469" s="111"/>
      <c r="ACB469" s="111"/>
      <c r="ACC469" s="111"/>
      <c r="ACD469" s="111"/>
      <c r="ACE469" s="111"/>
      <c r="ACF469" s="111"/>
      <c r="ACG469" s="111"/>
      <c r="ACH469" s="111"/>
      <c r="ACI469" s="111"/>
      <c r="ACJ469" s="111"/>
      <c r="ACK469" s="111"/>
      <c r="ACL469" s="111"/>
      <c r="ACM469" s="111"/>
      <c r="ACN469" s="111"/>
      <c r="ACO469" s="111"/>
      <c r="ACP469" s="111"/>
      <c r="ACQ469" s="111"/>
      <c r="ACR469" s="111"/>
      <c r="ACS469" s="111"/>
      <c r="ACT469" s="111"/>
      <c r="ACU469" s="111"/>
      <c r="ACV469" s="111"/>
      <c r="ACW469" s="111"/>
      <c r="ACX469" s="111"/>
      <c r="ACY469" s="111"/>
      <c r="ACZ469" s="111"/>
      <c r="ADA469" s="111"/>
      <c r="ADB469" s="111"/>
      <c r="ADC469" s="111"/>
      <c r="ADD469" s="111"/>
      <c r="ADE469" s="111"/>
      <c r="ADF469" s="111"/>
      <c r="ADG469" s="111"/>
      <c r="ADH469" s="111"/>
      <c r="ADI469" s="111"/>
      <c r="ADJ469" s="111"/>
      <c r="ADK469" s="111"/>
      <c r="ADL469" s="111"/>
      <c r="ADM469" s="111"/>
      <c r="ADN469" s="111"/>
      <c r="ADO469" s="111"/>
      <c r="ADP469" s="111"/>
      <c r="ADQ469" s="111"/>
      <c r="ADR469" s="111"/>
      <c r="ADS469" s="111"/>
      <c r="ADT469" s="111"/>
      <c r="ADU469" s="111"/>
      <c r="ADV469" s="111"/>
    </row>
    <row r="470" spans="4:802" s="110" customFormat="1"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  <c r="AE470" s="111"/>
      <c r="AF470" s="111"/>
      <c r="AG470" s="111"/>
      <c r="AH470" s="111"/>
      <c r="AI470" s="111"/>
      <c r="AJ470" s="111"/>
      <c r="AK470" s="111"/>
      <c r="AL470" s="111"/>
      <c r="AM470" s="111"/>
      <c r="AN470" s="111"/>
      <c r="AO470" s="111"/>
      <c r="AP470" s="111"/>
      <c r="AQ470" s="111"/>
      <c r="AR470" s="111"/>
      <c r="AS470" s="111"/>
      <c r="AT470" s="111"/>
      <c r="AU470" s="111"/>
      <c r="AV470" s="111"/>
      <c r="AW470" s="111"/>
      <c r="AX470" s="111"/>
      <c r="AY470" s="111"/>
      <c r="AZ470" s="111"/>
      <c r="BA470" s="111"/>
      <c r="BB470" s="111"/>
      <c r="BC470" s="111"/>
      <c r="BD470" s="111"/>
      <c r="BE470" s="111"/>
      <c r="BF470" s="111"/>
      <c r="BG470" s="111"/>
      <c r="BH470" s="111"/>
      <c r="BI470" s="111"/>
      <c r="BJ470" s="111"/>
      <c r="BK470" s="111"/>
      <c r="BL470" s="111"/>
      <c r="BM470" s="111"/>
      <c r="BN470" s="111"/>
      <c r="BO470" s="111"/>
      <c r="BP470" s="111"/>
      <c r="BQ470" s="111"/>
      <c r="BR470" s="111"/>
      <c r="BS470" s="111"/>
      <c r="BT470" s="111"/>
      <c r="BU470" s="111"/>
      <c r="BV470" s="111"/>
      <c r="BW470" s="111"/>
      <c r="BX470" s="111"/>
      <c r="BY470" s="111"/>
      <c r="BZ470" s="111"/>
      <c r="CA470" s="111"/>
      <c r="CB470" s="111"/>
      <c r="CC470" s="111"/>
      <c r="CD470" s="111"/>
      <c r="CE470" s="111"/>
      <c r="CF470" s="111"/>
      <c r="CG470" s="111"/>
      <c r="CH470" s="111"/>
      <c r="CI470" s="111"/>
      <c r="CJ470" s="111"/>
      <c r="CK470" s="111"/>
      <c r="CL470" s="111"/>
      <c r="CM470" s="111"/>
      <c r="CN470" s="111"/>
      <c r="CO470" s="111"/>
      <c r="CP470" s="111"/>
      <c r="CQ470" s="111"/>
      <c r="CR470" s="111"/>
      <c r="CS470" s="111"/>
      <c r="CT470" s="111"/>
      <c r="CU470" s="111"/>
      <c r="CV470" s="111"/>
      <c r="CW470" s="111"/>
      <c r="CX470" s="111"/>
      <c r="CY470" s="111"/>
      <c r="CZ470" s="111"/>
      <c r="DA470" s="111"/>
      <c r="DB470" s="111"/>
      <c r="DC470" s="111"/>
      <c r="DD470" s="111"/>
      <c r="DE470" s="111"/>
      <c r="DF470" s="111"/>
      <c r="DG470" s="111"/>
      <c r="DH470" s="111"/>
      <c r="DI470" s="111"/>
      <c r="DJ470" s="111"/>
      <c r="DK470" s="111"/>
      <c r="DL470" s="111"/>
      <c r="DM470" s="111"/>
      <c r="DN470" s="111"/>
      <c r="DO470" s="111"/>
      <c r="DP470" s="111"/>
      <c r="DQ470" s="111"/>
      <c r="DR470" s="111"/>
      <c r="DS470" s="111"/>
      <c r="DT470" s="111"/>
      <c r="DU470" s="111"/>
      <c r="DV470" s="111"/>
      <c r="DW470" s="111"/>
      <c r="DX470" s="111"/>
      <c r="DY470" s="111"/>
      <c r="DZ470" s="111"/>
      <c r="EA470" s="111"/>
      <c r="EB470" s="111"/>
      <c r="EC470" s="111"/>
      <c r="ED470" s="111"/>
      <c r="EE470" s="111"/>
      <c r="EF470" s="111"/>
      <c r="EG470" s="111"/>
      <c r="EH470" s="111"/>
      <c r="EI470" s="111"/>
      <c r="EJ470" s="111"/>
      <c r="EK470" s="111"/>
      <c r="EL470" s="111"/>
      <c r="EM470" s="111"/>
      <c r="EN470" s="111"/>
      <c r="EO470" s="111"/>
      <c r="EP470" s="111"/>
      <c r="EQ470" s="111"/>
      <c r="ER470" s="111"/>
      <c r="ES470" s="111"/>
      <c r="ET470" s="111"/>
      <c r="EU470" s="111"/>
      <c r="EV470" s="111"/>
      <c r="EW470" s="111"/>
      <c r="EX470" s="111"/>
      <c r="EY470" s="111"/>
      <c r="EZ470" s="111"/>
      <c r="FA470" s="111"/>
      <c r="FB470" s="111"/>
      <c r="FC470" s="111"/>
      <c r="FD470" s="111"/>
      <c r="FE470" s="111"/>
      <c r="FF470" s="111"/>
      <c r="FG470" s="111"/>
      <c r="FH470" s="111"/>
      <c r="FI470" s="111"/>
      <c r="FJ470" s="111"/>
      <c r="FK470" s="111"/>
      <c r="FL470" s="111"/>
      <c r="FM470" s="111"/>
      <c r="FN470" s="111"/>
      <c r="FO470" s="111"/>
      <c r="FP470" s="111"/>
      <c r="FQ470" s="111"/>
      <c r="FR470" s="111"/>
      <c r="FS470" s="111"/>
      <c r="FT470" s="111"/>
      <c r="FU470" s="111"/>
      <c r="FV470" s="111"/>
      <c r="FW470" s="111"/>
      <c r="FX470" s="111"/>
      <c r="FY470" s="111"/>
      <c r="FZ470" s="111"/>
      <c r="GA470" s="111"/>
      <c r="GB470" s="111"/>
      <c r="GC470" s="111"/>
      <c r="GD470" s="111"/>
      <c r="GE470" s="111"/>
      <c r="GF470" s="111"/>
      <c r="GG470" s="111"/>
      <c r="GH470" s="111"/>
      <c r="GI470" s="111"/>
      <c r="GJ470" s="111"/>
      <c r="GK470" s="111"/>
      <c r="GL470" s="111"/>
      <c r="GM470" s="111"/>
      <c r="GN470" s="111"/>
      <c r="GO470" s="111"/>
      <c r="GP470" s="111"/>
      <c r="GQ470" s="111"/>
      <c r="GR470" s="111"/>
      <c r="GS470" s="111"/>
      <c r="GT470" s="111"/>
      <c r="GU470" s="111"/>
      <c r="GV470" s="111"/>
      <c r="GW470" s="111"/>
      <c r="GX470" s="111"/>
      <c r="GY470" s="111"/>
      <c r="GZ470" s="111"/>
      <c r="HA470" s="111"/>
      <c r="HB470" s="111"/>
      <c r="HC470" s="111"/>
      <c r="HD470" s="111"/>
      <c r="HE470" s="111"/>
      <c r="HF470" s="111"/>
      <c r="HG470" s="111"/>
      <c r="HH470" s="111"/>
      <c r="HI470" s="111"/>
      <c r="HJ470" s="111"/>
      <c r="HK470" s="111"/>
      <c r="HL470" s="111"/>
      <c r="HM470" s="111"/>
      <c r="HN470" s="111"/>
      <c r="HO470" s="111"/>
      <c r="HP470" s="111"/>
      <c r="HQ470" s="111"/>
      <c r="HR470" s="111"/>
      <c r="HS470" s="111"/>
      <c r="HT470" s="111"/>
      <c r="HU470" s="111"/>
      <c r="HV470" s="111"/>
      <c r="HW470" s="111"/>
      <c r="HX470" s="111"/>
      <c r="HY470" s="111"/>
      <c r="HZ470" s="111"/>
      <c r="IA470" s="111"/>
      <c r="IB470" s="111"/>
      <c r="IC470" s="111"/>
      <c r="ID470" s="111"/>
      <c r="IE470" s="111"/>
      <c r="IF470" s="111"/>
      <c r="IG470" s="111"/>
      <c r="IH470" s="111"/>
      <c r="II470" s="111"/>
      <c r="IJ470" s="111"/>
      <c r="IK470" s="111"/>
      <c r="IL470" s="111"/>
      <c r="IM470" s="111"/>
      <c r="IN470" s="111"/>
      <c r="IO470" s="111"/>
      <c r="IP470" s="111"/>
      <c r="IQ470" s="111"/>
      <c r="IR470" s="111"/>
      <c r="IS470" s="111"/>
      <c r="IT470" s="111"/>
      <c r="IU470" s="111"/>
      <c r="IV470" s="111"/>
      <c r="IW470" s="111"/>
      <c r="IX470" s="111"/>
      <c r="IY470" s="111"/>
      <c r="IZ470" s="111"/>
      <c r="JA470" s="111"/>
      <c r="JB470" s="111"/>
      <c r="JC470" s="111"/>
      <c r="JD470" s="111"/>
      <c r="JE470" s="111"/>
      <c r="JF470" s="111"/>
      <c r="JG470" s="111"/>
      <c r="JH470" s="111"/>
      <c r="JI470" s="111"/>
      <c r="JJ470" s="111"/>
      <c r="JK470" s="111"/>
      <c r="JL470" s="111"/>
      <c r="JM470" s="111"/>
      <c r="JN470" s="111"/>
      <c r="JO470" s="111"/>
      <c r="JP470" s="111"/>
      <c r="JQ470" s="111"/>
      <c r="JR470" s="111"/>
      <c r="JS470" s="111"/>
      <c r="JT470" s="111"/>
      <c r="JU470" s="111"/>
      <c r="JV470" s="111"/>
      <c r="JW470" s="111"/>
      <c r="JX470" s="111"/>
      <c r="JY470" s="111"/>
      <c r="JZ470" s="111"/>
      <c r="KA470" s="111"/>
      <c r="KB470" s="111"/>
      <c r="KC470" s="111"/>
      <c r="KD470" s="111"/>
      <c r="KE470" s="111"/>
      <c r="KF470" s="111"/>
      <c r="KG470" s="111"/>
      <c r="KH470" s="111"/>
      <c r="KI470" s="111"/>
      <c r="KJ470" s="111"/>
      <c r="KK470" s="111"/>
      <c r="KL470" s="111"/>
      <c r="KM470" s="111"/>
      <c r="KN470" s="111"/>
      <c r="KO470" s="111"/>
      <c r="KP470" s="111"/>
      <c r="KQ470" s="111"/>
      <c r="KR470" s="111"/>
      <c r="KS470" s="111"/>
      <c r="KT470" s="111"/>
      <c r="KU470" s="111"/>
      <c r="KV470" s="111"/>
      <c r="KW470" s="111"/>
      <c r="KX470" s="111"/>
      <c r="KY470" s="111"/>
      <c r="KZ470" s="111"/>
      <c r="LA470" s="111"/>
      <c r="LB470" s="111"/>
      <c r="LC470" s="111"/>
      <c r="LD470" s="111"/>
      <c r="LE470" s="111"/>
      <c r="LF470" s="111"/>
      <c r="LG470" s="111"/>
      <c r="LH470" s="111"/>
      <c r="LI470" s="111"/>
      <c r="LJ470" s="111"/>
      <c r="LK470" s="111"/>
      <c r="LL470" s="111"/>
      <c r="LM470" s="111"/>
      <c r="LN470" s="111"/>
      <c r="LO470" s="111"/>
      <c r="LP470" s="111"/>
      <c r="LQ470" s="111"/>
      <c r="LR470" s="111"/>
      <c r="LS470" s="111"/>
      <c r="LT470" s="111"/>
      <c r="LU470" s="111"/>
      <c r="LV470" s="111"/>
      <c r="LW470" s="111"/>
      <c r="LX470" s="111"/>
      <c r="LY470" s="111"/>
      <c r="LZ470" s="111"/>
      <c r="MA470" s="111"/>
      <c r="MB470" s="111"/>
      <c r="MC470" s="111"/>
      <c r="MD470" s="111"/>
      <c r="ME470" s="111"/>
      <c r="MF470" s="111"/>
      <c r="MG470" s="111"/>
      <c r="MH470" s="111"/>
      <c r="MI470" s="111"/>
      <c r="MJ470" s="111"/>
      <c r="MK470" s="111"/>
      <c r="ML470" s="111"/>
      <c r="MM470" s="111"/>
      <c r="MN470" s="111"/>
      <c r="MO470" s="111"/>
      <c r="MP470" s="111"/>
      <c r="MQ470" s="111"/>
      <c r="MR470" s="111"/>
      <c r="MS470" s="111"/>
      <c r="MT470" s="111"/>
      <c r="MU470" s="111"/>
      <c r="MV470" s="111"/>
      <c r="MW470" s="111"/>
      <c r="MX470" s="111"/>
      <c r="MY470" s="111"/>
      <c r="MZ470" s="111"/>
      <c r="NA470" s="111"/>
      <c r="NB470" s="111"/>
      <c r="NC470" s="111"/>
      <c r="ND470" s="111"/>
      <c r="NE470" s="111"/>
      <c r="NF470" s="111"/>
      <c r="NG470" s="111"/>
      <c r="NH470" s="111"/>
      <c r="NI470" s="111"/>
      <c r="NJ470" s="111"/>
      <c r="NK470" s="111"/>
      <c r="NL470" s="111"/>
      <c r="NM470" s="111"/>
      <c r="NN470" s="111"/>
      <c r="NO470" s="111"/>
      <c r="NP470" s="111"/>
      <c r="NQ470" s="111"/>
      <c r="NR470" s="111"/>
      <c r="NS470" s="111"/>
      <c r="NT470" s="111"/>
      <c r="NU470" s="111"/>
      <c r="NV470" s="111"/>
      <c r="NW470" s="111"/>
      <c r="NX470" s="111"/>
      <c r="NY470" s="111"/>
      <c r="NZ470" s="111"/>
      <c r="OA470" s="111"/>
      <c r="OB470" s="111"/>
      <c r="OC470" s="111"/>
      <c r="OD470" s="111"/>
      <c r="OE470" s="111"/>
      <c r="OF470" s="111"/>
      <c r="OG470" s="111"/>
      <c r="OH470" s="111"/>
      <c r="OI470" s="111"/>
      <c r="OJ470" s="111"/>
      <c r="OK470" s="111"/>
      <c r="OL470" s="111"/>
      <c r="OM470" s="111"/>
      <c r="ON470" s="111"/>
      <c r="OO470" s="111"/>
      <c r="OP470" s="111"/>
      <c r="OQ470" s="111"/>
      <c r="OR470" s="111"/>
      <c r="OS470" s="111"/>
      <c r="OT470" s="111"/>
      <c r="OU470" s="111"/>
      <c r="OV470" s="111"/>
      <c r="OW470" s="111"/>
      <c r="OX470" s="111"/>
      <c r="OY470" s="111"/>
      <c r="OZ470" s="111"/>
      <c r="PA470" s="111"/>
      <c r="PB470" s="111"/>
      <c r="PC470" s="111"/>
      <c r="PD470" s="111"/>
      <c r="PE470" s="111"/>
      <c r="PF470" s="111"/>
      <c r="PG470" s="111"/>
      <c r="PH470" s="111"/>
      <c r="PI470" s="111"/>
      <c r="PJ470" s="111"/>
      <c r="PK470" s="111"/>
      <c r="PL470" s="111"/>
      <c r="PM470" s="111"/>
      <c r="PN470" s="111"/>
      <c r="PO470" s="111"/>
      <c r="PP470" s="111"/>
      <c r="PQ470" s="111"/>
      <c r="PR470" s="111"/>
      <c r="PS470" s="111"/>
      <c r="PT470" s="111"/>
      <c r="PU470" s="111"/>
      <c r="PV470" s="111"/>
      <c r="PW470" s="111"/>
      <c r="PX470" s="111"/>
      <c r="PY470" s="111"/>
      <c r="PZ470" s="111"/>
      <c r="QA470" s="111"/>
      <c r="QB470" s="111"/>
      <c r="QC470" s="111"/>
      <c r="QD470" s="111"/>
      <c r="QE470" s="111"/>
      <c r="QF470" s="111"/>
      <c r="QG470" s="111"/>
      <c r="QH470" s="111"/>
      <c r="QI470" s="111"/>
      <c r="QJ470" s="111"/>
      <c r="QK470" s="111"/>
      <c r="QL470" s="111"/>
      <c r="QM470" s="111"/>
      <c r="QN470" s="111"/>
      <c r="QO470" s="111"/>
      <c r="QP470" s="111"/>
      <c r="QQ470" s="111"/>
      <c r="QR470" s="111"/>
      <c r="QS470" s="111"/>
      <c r="QT470" s="111"/>
      <c r="QU470" s="111"/>
      <c r="QV470" s="111"/>
      <c r="QW470" s="111"/>
      <c r="QX470" s="111"/>
      <c r="QY470" s="111"/>
      <c r="QZ470" s="111"/>
      <c r="RA470" s="111"/>
      <c r="RB470" s="111"/>
      <c r="RC470" s="111"/>
      <c r="RD470" s="111"/>
      <c r="RE470" s="111"/>
      <c r="RF470" s="111"/>
      <c r="RG470" s="111"/>
      <c r="RH470" s="111"/>
      <c r="RI470" s="111"/>
      <c r="RJ470" s="111"/>
      <c r="RK470" s="111"/>
      <c r="RL470" s="111"/>
      <c r="RM470" s="111"/>
      <c r="RN470" s="111"/>
      <c r="RO470" s="111"/>
      <c r="RP470" s="111"/>
      <c r="RQ470" s="111"/>
      <c r="RR470" s="111"/>
      <c r="RS470" s="111"/>
      <c r="RT470" s="111"/>
      <c r="RU470" s="111"/>
      <c r="RV470" s="111"/>
      <c r="RW470" s="111"/>
      <c r="RX470" s="111"/>
      <c r="RY470" s="111"/>
      <c r="RZ470" s="111"/>
      <c r="SA470" s="111"/>
      <c r="SB470" s="111"/>
      <c r="SC470" s="111"/>
      <c r="SD470" s="111"/>
      <c r="SE470" s="111"/>
      <c r="SF470" s="111"/>
      <c r="SG470" s="111"/>
      <c r="SH470" s="111"/>
      <c r="SI470" s="111"/>
      <c r="SJ470" s="111"/>
      <c r="SK470" s="111"/>
      <c r="SL470" s="111"/>
      <c r="SM470" s="111"/>
      <c r="SN470" s="111"/>
      <c r="SO470" s="111"/>
      <c r="SP470" s="111"/>
      <c r="SQ470" s="111"/>
      <c r="SR470" s="111"/>
      <c r="SS470" s="111"/>
      <c r="ST470" s="111"/>
      <c r="SU470" s="111"/>
      <c r="SV470" s="111"/>
      <c r="SW470" s="111"/>
      <c r="SX470" s="111"/>
      <c r="SY470" s="111"/>
      <c r="SZ470" s="111"/>
      <c r="TA470" s="111"/>
      <c r="TB470" s="111"/>
      <c r="TC470" s="111"/>
      <c r="TD470" s="111"/>
      <c r="TE470" s="111"/>
      <c r="TF470" s="111"/>
      <c r="TG470" s="111"/>
      <c r="TH470" s="111"/>
      <c r="TI470" s="111"/>
      <c r="TJ470" s="111"/>
      <c r="TK470" s="111"/>
      <c r="TL470" s="111"/>
      <c r="TM470" s="111"/>
      <c r="TN470" s="111"/>
      <c r="TO470" s="111"/>
      <c r="TP470" s="111"/>
      <c r="TQ470" s="111"/>
      <c r="TR470" s="111"/>
      <c r="TS470" s="111"/>
      <c r="TT470" s="111"/>
      <c r="TU470" s="111"/>
      <c r="TV470" s="111"/>
      <c r="TW470" s="111"/>
      <c r="TX470" s="111"/>
      <c r="TY470" s="111"/>
      <c r="TZ470" s="111"/>
      <c r="UA470" s="111"/>
      <c r="UB470" s="111"/>
      <c r="UC470" s="111"/>
      <c r="UD470" s="111"/>
      <c r="UE470" s="111"/>
      <c r="UF470" s="111"/>
      <c r="UG470" s="111"/>
      <c r="UH470" s="111"/>
      <c r="UI470" s="111"/>
      <c r="UJ470" s="111"/>
      <c r="UK470" s="111"/>
      <c r="UL470" s="111"/>
      <c r="UM470" s="111"/>
      <c r="UN470" s="111"/>
      <c r="UO470" s="111"/>
      <c r="UP470" s="111"/>
      <c r="UQ470" s="111"/>
      <c r="UR470" s="111"/>
      <c r="US470" s="111"/>
      <c r="UT470" s="111"/>
      <c r="UU470" s="111"/>
      <c r="UV470" s="111"/>
      <c r="UW470" s="111"/>
      <c r="UX470" s="111"/>
      <c r="UY470" s="111"/>
      <c r="UZ470" s="111"/>
      <c r="VA470" s="111"/>
      <c r="VB470" s="111"/>
      <c r="VC470" s="111"/>
      <c r="VD470" s="111"/>
      <c r="VE470" s="111"/>
      <c r="VF470" s="111"/>
      <c r="VG470" s="111"/>
      <c r="VH470" s="111"/>
      <c r="VI470" s="111"/>
      <c r="VJ470" s="111"/>
      <c r="VK470" s="111"/>
      <c r="VL470" s="111"/>
      <c r="VM470" s="111"/>
      <c r="VN470" s="111"/>
      <c r="VO470" s="111"/>
      <c r="VP470" s="111"/>
      <c r="VQ470" s="111"/>
      <c r="VR470" s="111"/>
      <c r="VS470" s="111"/>
      <c r="VT470" s="111"/>
      <c r="VU470" s="111"/>
      <c r="VV470" s="111"/>
      <c r="VW470" s="111"/>
      <c r="VX470" s="111"/>
      <c r="VY470" s="111"/>
      <c r="VZ470" s="111"/>
      <c r="WA470" s="111"/>
      <c r="WB470" s="111"/>
      <c r="WC470" s="111"/>
      <c r="WD470" s="111"/>
      <c r="WE470" s="111"/>
      <c r="WF470" s="111"/>
      <c r="WG470" s="111"/>
      <c r="WH470" s="111"/>
      <c r="WI470" s="111"/>
      <c r="WJ470" s="111"/>
      <c r="WK470" s="111"/>
      <c r="WL470" s="111"/>
      <c r="WM470" s="111"/>
      <c r="WN470" s="111"/>
      <c r="WO470" s="111"/>
      <c r="WP470" s="111"/>
      <c r="WQ470" s="111"/>
      <c r="WR470" s="111"/>
      <c r="WS470" s="111"/>
      <c r="WT470" s="111"/>
      <c r="WU470" s="111"/>
      <c r="WV470" s="111"/>
      <c r="WW470" s="111"/>
      <c r="WX470" s="111"/>
      <c r="WY470" s="111"/>
      <c r="WZ470" s="111"/>
      <c r="XA470" s="111"/>
      <c r="XB470" s="111"/>
      <c r="XC470" s="111"/>
      <c r="XD470" s="111"/>
      <c r="XE470" s="111"/>
      <c r="XF470" s="111"/>
      <c r="XG470" s="111"/>
      <c r="XH470" s="111"/>
      <c r="XI470" s="111"/>
      <c r="XJ470" s="111"/>
      <c r="XK470" s="111"/>
      <c r="XL470" s="111"/>
      <c r="XM470" s="111"/>
      <c r="XN470" s="111"/>
      <c r="XO470" s="111"/>
      <c r="XP470" s="111"/>
      <c r="XQ470" s="111"/>
      <c r="XR470" s="111"/>
      <c r="XS470" s="111"/>
      <c r="XT470" s="111"/>
      <c r="XU470" s="111"/>
      <c r="XV470" s="111"/>
      <c r="XW470" s="111"/>
      <c r="XX470" s="111"/>
      <c r="XY470" s="111"/>
      <c r="XZ470" s="111"/>
      <c r="YA470" s="111"/>
      <c r="YB470" s="111"/>
      <c r="YC470" s="111"/>
      <c r="YD470" s="111"/>
      <c r="YE470" s="111"/>
      <c r="YF470" s="111"/>
      <c r="YG470" s="111"/>
      <c r="YH470" s="111"/>
      <c r="YI470" s="111"/>
      <c r="YJ470" s="111"/>
      <c r="YK470" s="111"/>
      <c r="YL470" s="111"/>
      <c r="YM470" s="111"/>
      <c r="YN470" s="111"/>
      <c r="YO470" s="111"/>
      <c r="YP470" s="111"/>
      <c r="YQ470" s="111"/>
      <c r="YR470" s="111"/>
      <c r="YS470" s="111"/>
      <c r="YT470" s="111"/>
      <c r="YU470" s="111"/>
      <c r="YV470" s="111"/>
      <c r="YW470" s="111"/>
      <c r="YX470" s="111"/>
      <c r="YY470" s="111"/>
      <c r="YZ470" s="111"/>
      <c r="ZA470" s="111"/>
      <c r="ZB470" s="111"/>
      <c r="ZC470" s="111"/>
      <c r="ZD470" s="111"/>
      <c r="ZE470" s="111"/>
      <c r="ZF470" s="111"/>
      <c r="ZG470" s="111"/>
      <c r="ZH470" s="111"/>
      <c r="ZI470" s="111"/>
      <c r="ZJ470" s="111"/>
      <c r="ZK470" s="111"/>
      <c r="ZL470" s="111"/>
      <c r="ZM470" s="111"/>
      <c r="ZN470" s="111"/>
      <c r="ZO470" s="111"/>
      <c r="ZP470" s="111"/>
      <c r="ZQ470" s="111"/>
      <c r="ZR470" s="111"/>
      <c r="ZS470" s="111"/>
      <c r="ZT470" s="111"/>
      <c r="ZU470" s="111"/>
      <c r="ZV470" s="111"/>
      <c r="ZW470" s="111"/>
      <c r="ZX470" s="111"/>
      <c r="ZY470" s="111"/>
      <c r="ZZ470" s="111"/>
      <c r="AAA470" s="111"/>
      <c r="AAB470" s="111"/>
      <c r="AAC470" s="111"/>
      <c r="AAD470" s="111"/>
      <c r="AAE470" s="111"/>
      <c r="AAF470" s="111"/>
      <c r="AAG470" s="111"/>
      <c r="AAH470" s="111"/>
      <c r="AAI470" s="111"/>
      <c r="AAJ470" s="111"/>
      <c r="AAK470" s="111"/>
      <c r="AAL470" s="111"/>
      <c r="AAM470" s="111"/>
      <c r="AAN470" s="111"/>
      <c r="AAO470" s="111"/>
      <c r="AAP470" s="111"/>
      <c r="AAQ470" s="111"/>
      <c r="AAR470" s="111"/>
      <c r="AAS470" s="111"/>
      <c r="AAT470" s="111"/>
      <c r="AAU470" s="111"/>
      <c r="AAV470" s="111"/>
      <c r="AAW470" s="111"/>
      <c r="AAX470" s="111"/>
      <c r="AAY470" s="111"/>
      <c r="AAZ470" s="111"/>
      <c r="ABA470" s="111"/>
      <c r="ABB470" s="111"/>
      <c r="ABC470" s="111"/>
      <c r="ABD470" s="111"/>
      <c r="ABE470" s="111"/>
      <c r="ABF470" s="111"/>
      <c r="ABG470" s="111"/>
      <c r="ABH470" s="111"/>
      <c r="ABI470" s="111"/>
      <c r="ABJ470" s="111"/>
      <c r="ABK470" s="111"/>
      <c r="ABL470" s="111"/>
      <c r="ABM470" s="111"/>
      <c r="ABN470" s="111"/>
      <c r="ABO470" s="111"/>
      <c r="ABP470" s="111"/>
      <c r="ABQ470" s="111"/>
      <c r="ABR470" s="111"/>
      <c r="ABS470" s="111"/>
      <c r="ABT470" s="111"/>
      <c r="ABU470" s="111"/>
      <c r="ABV470" s="111"/>
      <c r="ABW470" s="111"/>
      <c r="ABX470" s="111"/>
      <c r="ABY470" s="111"/>
      <c r="ABZ470" s="111"/>
      <c r="ACA470" s="111"/>
      <c r="ACB470" s="111"/>
      <c r="ACC470" s="111"/>
      <c r="ACD470" s="111"/>
      <c r="ACE470" s="111"/>
      <c r="ACF470" s="111"/>
      <c r="ACG470" s="111"/>
      <c r="ACH470" s="111"/>
      <c r="ACI470" s="111"/>
      <c r="ACJ470" s="111"/>
      <c r="ACK470" s="111"/>
      <c r="ACL470" s="111"/>
      <c r="ACM470" s="111"/>
      <c r="ACN470" s="111"/>
      <c r="ACO470" s="111"/>
      <c r="ACP470" s="111"/>
      <c r="ACQ470" s="111"/>
      <c r="ACR470" s="111"/>
      <c r="ACS470" s="111"/>
      <c r="ACT470" s="111"/>
      <c r="ACU470" s="111"/>
      <c r="ACV470" s="111"/>
      <c r="ACW470" s="111"/>
      <c r="ACX470" s="111"/>
      <c r="ACY470" s="111"/>
      <c r="ACZ470" s="111"/>
      <c r="ADA470" s="111"/>
      <c r="ADB470" s="111"/>
      <c r="ADC470" s="111"/>
      <c r="ADD470" s="111"/>
      <c r="ADE470" s="111"/>
      <c r="ADF470" s="111"/>
      <c r="ADG470" s="111"/>
      <c r="ADH470" s="111"/>
      <c r="ADI470" s="111"/>
      <c r="ADJ470" s="111"/>
      <c r="ADK470" s="111"/>
      <c r="ADL470" s="111"/>
      <c r="ADM470" s="111"/>
      <c r="ADN470" s="111"/>
      <c r="ADO470" s="111"/>
      <c r="ADP470" s="111"/>
      <c r="ADQ470" s="111"/>
      <c r="ADR470" s="111"/>
      <c r="ADS470" s="111"/>
      <c r="ADT470" s="111"/>
      <c r="ADU470" s="111"/>
      <c r="ADV470" s="111"/>
    </row>
    <row r="471" spans="4:802" s="110" customFormat="1"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  <c r="AD471" s="111"/>
      <c r="AE471" s="111"/>
      <c r="AF471" s="111"/>
      <c r="AG471" s="111"/>
      <c r="AH471" s="111"/>
      <c r="AI471" s="111"/>
      <c r="AJ471" s="111"/>
      <c r="AK471" s="111"/>
      <c r="AL471" s="111"/>
      <c r="AM471" s="111"/>
      <c r="AN471" s="111"/>
      <c r="AO471" s="111"/>
      <c r="AP471" s="111"/>
      <c r="AQ471" s="111"/>
      <c r="AR471" s="111"/>
      <c r="AS471" s="111"/>
      <c r="AT471" s="111"/>
      <c r="AU471" s="111"/>
      <c r="AV471" s="111"/>
      <c r="AW471" s="111"/>
      <c r="AX471" s="111"/>
      <c r="AY471" s="111"/>
      <c r="AZ471" s="111"/>
      <c r="BA471" s="111"/>
      <c r="BB471" s="111"/>
      <c r="BC471" s="111"/>
      <c r="BD471" s="111"/>
      <c r="BE471" s="111"/>
      <c r="BF471" s="111"/>
      <c r="BG471" s="111"/>
      <c r="BH471" s="111"/>
      <c r="BI471" s="111"/>
      <c r="BJ471" s="111"/>
      <c r="BK471" s="111"/>
      <c r="BL471" s="111"/>
      <c r="BM471" s="111"/>
      <c r="BN471" s="111"/>
      <c r="BO471" s="111"/>
      <c r="BP471" s="111"/>
      <c r="BQ471" s="111"/>
      <c r="BR471" s="111"/>
      <c r="BS471" s="111"/>
      <c r="BT471" s="111"/>
      <c r="BU471" s="111"/>
      <c r="BV471" s="111"/>
      <c r="BW471" s="111"/>
      <c r="BX471" s="111"/>
      <c r="BY471" s="111"/>
      <c r="BZ471" s="111"/>
      <c r="CA471" s="111"/>
      <c r="CB471" s="111"/>
      <c r="CC471" s="111"/>
      <c r="CD471" s="111"/>
      <c r="CE471" s="111"/>
      <c r="CF471" s="111"/>
      <c r="CG471" s="111"/>
      <c r="CH471" s="111"/>
      <c r="CI471" s="111"/>
      <c r="CJ471" s="111"/>
      <c r="CK471" s="111"/>
      <c r="CL471" s="111"/>
      <c r="CM471" s="111"/>
      <c r="CN471" s="111"/>
      <c r="CO471" s="111"/>
      <c r="CP471" s="111"/>
      <c r="CQ471" s="111"/>
      <c r="CR471" s="111"/>
      <c r="CS471" s="111"/>
      <c r="CT471" s="111"/>
      <c r="CU471" s="111"/>
      <c r="CV471" s="111"/>
      <c r="CW471" s="111"/>
      <c r="CX471" s="111"/>
      <c r="CY471" s="111"/>
      <c r="CZ471" s="111"/>
      <c r="DA471" s="111"/>
      <c r="DB471" s="111"/>
      <c r="DC471" s="111"/>
      <c r="DD471" s="111"/>
      <c r="DE471" s="111"/>
      <c r="DF471" s="111"/>
      <c r="DG471" s="111"/>
      <c r="DH471" s="111"/>
      <c r="DI471" s="111"/>
      <c r="DJ471" s="111"/>
      <c r="DK471" s="111"/>
      <c r="DL471" s="111"/>
      <c r="DM471" s="111"/>
      <c r="DN471" s="111"/>
      <c r="DO471" s="111"/>
      <c r="DP471" s="111"/>
      <c r="DQ471" s="111"/>
      <c r="DR471" s="111"/>
      <c r="DS471" s="111"/>
      <c r="DT471" s="111"/>
      <c r="DU471" s="111"/>
      <c r="DV471" s="111"/>
      <c r="DW471" s="111"/>
      <c r="DX471" s="111"/>
      <c r="DY471" s="111"/>
      <c r="DZ471" s="111"/>
      <c r="EA471" s="111"/>
      <c r="EB471" s="111"/>
      <c r="EC471" s="111"/>
      <c r="ED471" s="111"/>
      <c r="EE471" s="111"/>
      <c r="EF471" s="111"/>
      <c r="EG471" s="111"/>
      <c r="EH471" s="111"/>
      <c r="EI471" s="111"/>
      <c r="EJ471" s="111"/>
      <c r="EK471" s="111"/>
      <c r="EL471" s="111"/>
      <c r="EM471" s="111"/>
      <c r="EN471" s="111"/>
      <c r="EO471" s="111"/>
      <c r="EP471" s="111"/>
      <c r="EQ471" s="111"/>
      <c r="ER471" s="111"/>
      <c r="ES471" s="111"/>
      <c r="ET471" s="111"/>
      <c r="EU471" s="111"/>
      <c r="EV471" s="111"/>
      <c r="EW471" s="111"/>
      <c r="EX471" s="111"/>
      <c r="EY471" s="111"/>
      <c r="EZ471" s="111"/>
      <c r="FA471" s="111"/>
      <c r="FB471" s="111"/>
      <c r="FC471" s="111"/>
      <c r="FD471" s="111"/>
      <c r="FE471" s="111"/>
      <c r="FF471" s="111"/>
      <c r="FG471" s="111"/>
      <c r="FH471" s="111"/>
      <c r="FI471" s="111"/>
      <c r="FJ471" s="111"/>
      <c r="FK471" s="111"/>
      <c r="FL471" s="111"/>
      <c r="FM471" s="111"/>
      <c r="FN471" s="111"/>
      <c r="FO471" s="111"/>
      <c r="FP471" s="111"/>
      <c r="FQ471" s="111"/>
      <c r="FR471" s="111"/>
      <c r="FS471" s="111"/>
      <c r="FT471" s="111"/>
      <c r="FU471" s="111"/>
      <c r="FV471" s="111"/>
      <c r="FW471" s="111"/>
      <c r="FX471" s="111"/>
      <c r="FY471" s="111"/>
      <c r="FZ471" s="111"/>
      <c r="GA471" s="111"/>
      <c r="GB471" s="111"/>
      <c r="GC471" s="111"/>
      <c r="GD471" s="111"/>
      <c r="GE471" s="111"/>
      <c r="GF471" s="111"/>
      <c r="GG471" s="111"/>
      <c r="GH471" s="111"/>
      <c r="GI471" s="111"/>
      <c r="GJ471" s="111"/>
      <c r="GK471" s="111"/>
      <c r="GL471" s="111"/>
      <c r="GM471" s="111"/>
      <c r="GN471" s="111"/>
      <c r="GO471" s="111"/>
      <c r="GP471" s="111"/>
      <c r="GQ471" s="111"/>
      <c r="GR471" s="111"/>
      <c r="GS471" s="111"/>
      <c r="GT471" s="111"/>
      <c r="GU471" s="111"/>
      <c r="GV471" s="111"/>
      <c r="GW471" s="111"/>
      <c r="GX471" s="111"/>
      <c r="GY471" s="111"/>
      <c r="GZ471" s="111"/>
      <c r="HA471" s="111"/>
      <c r="HB471" s="111"/>
      <c r="HC471" s="111"/>
      <c r="HD471" s="111"/>
      <c r="HE471" s="111"/>
      <c r="HF471" s="111"/>
      <c r="HG471" s="111"/>
      <c r="HH471" s="111"/>
      <c r="HI471" s="111"/>
      <c r="HJ471" s="111"/>
      <c r="HK471" s="111"/>
      <c r="HL471" s="111"/>
      <c r="HM471" s="111"/>
      <c r="HN471" s="111"/>
      <c r="HO471" s="111"/>
      <c r="HP471" s="111"/>
      <c r="HQ471" s="111"/>
      <c r="HR471" s="111"/>
      <c r="HS471" s="111"/>
      <c r="HT471" s="111"/>
      <c r="HU471" s="111"/>
      <c r="HV471" s="111"/>
      <c r="HW471" s="111"/>
      <c r="HX471" s="111"/>
      <c r="HY471" s="111"/>
      <c r="HZ471" s="111"/>
      <c r="IA471" s="111"/>
      <c r="IB471" s="111"/>
      <c r="IC471" s="111"/>
      <c r="ID471" s="111"/>
      <c r="IE471" s="111"/>
      <c r="IF471" s="111"/>
      <c r="IG471" s="111"/>
      <c r="IH471" s="111"/>
      <c r="II471" s="111"/>
      <c r="IJ471" s="111"/>
      <c r="IK471" s="111"/>
      <c r="IL471" s="111"/>
      <c r="IM471" s="111"/>
      <c r="IN471" s="111"/>
      <c r="IO471" s="111"/>
      <c r="IP471" s="111"/>
      <c r="IQ471" s="111"/>
      <c r="IR471" s="111"/>
      <c r="IS471" s="111"/>
      <c r="IT471" s="111"/>
      <c r="IU471" s="111"/>
      <c r="IV471" s="111"/>
      <c r="IW471" s="111"/>
      <c r="IX471" s="111"/>
      <c r="IY471" s="111"/>
      <c r="IZ471" s="111"/>
      <c r="JA471" s="111"/>
      <c r="JB471" s="111"/>
      <c r="JC471" s="111"/>
      <c r="JD471" s="111"/>
      <c r="JE471" s="111"/>
      <c r="JF471" s="111"/>
      <c r="JG471" s="111"/>
      <c r="JH471" s="111"/>
      <c r="JI471" s="111"/>
      <c r="JJ471" s="111"/>
      <c r="JK471" s="111"/>
      <c r="JL471" s="111"/>
      <c r="JM471" s="111"/>
      <c r="JN471" s="111"/>
      <c r="JO471" s="111"/>
      <c r="JP471" s="111"/>
      <c r="JQ471" s="111"/>
      <c r="JR471" s="111"/>
      <c r="JS471" s="111"/>
      <c r="JT471" s="111"/>
      <c r="JU471" s="111"/>
      <c r="JV471" s="111"/>
      <c r="JW471" s="111"/>
      <c r="JX471" s="111"/>
      <c r="JY471" s="111"/>
      <c r="JZ471" s="111"/>
      <c r="KA471" s="111"/>
      <c r="KB471" s="111"/>
      <c r="KC471" s="111"/>
      <c r="KD471" s="111"/>
      <c r="KE471" s="111"/>
      <c r="KF471" s="111"/>
      <c r="KG471" s="111"/>
      <c r="KH471" s="111"/>
      <c r="KI471" s="111"/>
      <c r="KJ471" s="111"/>
      <c r="KK471" s="111"/>
      <c r="KL471" s="111"/>
      <c r="KM471" s="111"/>
      <c r="KN471" s="111"/>
      <c r="KO471" s="111"/>
      <c r="KP471" s="111"/>
      <c r="KQ471" s="111"/>
      <c r="KR471" s="111"/>
      <c r="KS471" s="111"/>
      <c r="KT471" s="111"/>
      <c r="KU471" s="111"/>
      <c r="KV471" s="111"/>
      <c r="KW471" s="111"/>
      <c r="KX471" s="111"/>
      <c r="KY471" s="111"/>
      <c r="KZ471" s="111"/>
      <c r="LA471" s="111"/>
      <c r="LB471" s="111"/>
      <c r="LC471" s="111"/>
      <c r="LD471" s="111"/>
      <c r="LE471" s="111"/>
      <c r="LF471" s="111"/>
      <c r="LG471" s="111"/>
      <c r="LH471" s="111"/>
      <c r="LI471" s="111"/>
      <c r="LJ471" s="111"/>
      <c r="LK471" s="111"/>
      <c r="LL471" s="111"/>
      <c r="LM471" s="111"/>
      <c r="LN471" s="111"/>
      <c r="LO471" s="111"/>
      <c r="LP471" s="111"/>
      <c r="LQ471" s="111"/>
      <c r="LR471" s="111"/>
      <c r="LS471" s="111"/>
      <c r="LT471" s="111"/>
      <c r="LU471" s="111"/>
      <c r="LV471" s="111"/>
      <c r="LW471" s="111"/>
      <c r="LX471" s="111"/>
      <c r="LY471" s="111"/>
      <c r="LZ471" s="111"/>
      <c r="MA471" s="111"/>
      <c r="MB471" s="111"/>
      <c r="MC471" s="111"/>
      <c r="MD471" s="111"/>
      <c r="ME471" s="111"/>
      <c r="MF471" s="111"/>
      <c r="MG471" s="111"/>
      <c r="MH471" s="111"/>
      <c r="MI471" s="111"/>
      <c r="MJ471" s="111"/>
      <c r="MK471" s="111"/>
      <c r="ML471" s="111"/>
      <c r="MM471" s="111"/>
      <c r="MN471" s="111"/>
      <c r="MO471" s="111"/>
      <c r="MP471" s="111"/>
      <c r="MQ471" s="111"/>
      <c r="MR471" s="111"/>
      <c r="MS471" s="111"/>
      <c r="MT471" s="111"/>
      <c r="MU471" s="111"/>
      <c r="MV471" s="111"/>
      <c r="MW471" s="111"/>
      <c r="MX471" s="111"/>
      <c r="MY471" s="111"/>
      <c r="MZ471" s="111"/>
      <c r="NA471" s="111"/>
      <c r="NB471" s="111"/>
      <c r="NC471" s="111"/>
      <c r="ND471" s="111"/>
      <c r="NE471" s="111"/>
      <c r="NF471" s="111"/>
      <c r="NG471" s="111"/>
      <c r="NH471" s="111"/>
      <c r="NI471" s="111"/>
      <c r="NJ471" s="111"/>
      <c r="NK471" s="111"/>
      <c r="NL471" s="111"/>
      <c r="NM471" s="111"/>
      <c r="NN471" s="111"/>
      <c r="NO471" s="111"/>
      <c r="NP471" s="111"/>
      <c r="NQ471" s="111"/>
      <c r="NR471" s="111"/>
      <c r="NS471" s="111"/>
      <c r="NT471" s="111"/>
      <c r="NU471" s="111"/>
      <c r="NV471" s="111"/>
      <c r="NW471" s="111"/>
      <c r="NX471" s="111"/>
      <c r="NY471" s="111"/>
      <c r="NZ471" s="111"/>
      <c r="OA471" s="111"/>
      <c r="OB471" s="111"/>
      <c r="OC471" s="111"/>
      <c r="OD471" s="111"/>
      <c r="OE471" s="111"/>
      <c r="OF471" s="111"/>
      <c r="OG471" s="111"/>
      <c r="OH471" s="111"/>
      <c r="OI471" s="111"/>
      <c r="OJ471" s="111"/>
      <c r="OK471" s="111"/>
      <c r="OL471" s="111"/>
      <c r="OM471" s="111"/>
      <c r="ON471" s="111"/>
      <c r="OO471" s="111"/>
      <c r="OP471" s="111"/>
      <c r="OQ471" s="111"/>
      <c r="OR471" s="111"/>
      <c r="OS471" s="111"/>
      <c r="OT471" s="111"/>
      <c r="OU471" s="111"/>
      <c r="OV471" s="111"/>
      <c r="OW471" s="111"/>
      <c r="OX471" s="111"/>
      <c r="OY471" s="111"/>
      <c r="OZ471" s="111"/>
      <c r="PA471" s="111"/>
      <c r="PB471" s="111"/>
      <c r="PC471" s="111"/>
      <c r="PD471" s="111"/>
      <c r="PE471" s="111"/>
      <c r="PF471" s="111"/>
      <c r="PG471" s="111"/>
      <c r="PH471" s="111"/>
      <c r="PI471" s="111"/>
      <c r="PJ471" s="111"/>
      <c r="PK471" s="111"/>
      <c r="PL471" s="111"/>
      <c r="PM471" s="111"/>
      <c r="PN471" s="111"/>
      <c r="PO471" s="111"/>
      <c r="PP471" s="111"/>
      <c r="PQ471" s="111"/>
      <c r="PR471" s="111"/>
      <c r="PS471" s="111"/>
      <c r="PT471" s="111"/>
      <c r="PU471" s="111"/>
      <c r="PV471" s="111"/>
      <c r="PW471" s="111"/>
      <c r="PX471" s="111"/>
      <c r="PY471" s="111"/>
      <c r="PZ471" s="111"/>
      <c r="QA471" s="111"/>
      <c r="QB471" s="111"/>
      <c r="QC471" s="111"/>
      <c r="QD471" s="111"/>
      <c r="QE471" s="111"/>
      <c r="QF471" s="111"/>
      <c r="QG471" s="111"/>
      <c r="QH471" s="111"/>
      <c r="QI471" s="111"/>
      <c r="QJ471" s="111"/>
      <c r="QK471" s="111"/>
      <c r="QL471" s="111"/>
      <c r="QM471" s="111"/>
      <c r="QN471" s="111"/>
      <c r="QO471" s="111"/>
      <c r="QP471" s="111"/>
      <c r="QQ471" s="111"/>
      <c r="QR471" s="111"/>
      <c r="QS471" s="111"/>
      <c r="QT471" s="111"/>
      <c r="QU471" s="111"/>
      <c r="QV471" s="111"/>
      <c r="QW471" s="111"/>
      <c r="QX471" s="111"/>
      <c r="QY471" s="111"/>
      <c r="QZ471" s="111"/>
      <c r="RA471" s="111"/>
      <c r="RB471" s="111"/>
      <c r="RC471" s="111"/>
      <c r="RD471" s="111"/>
      <c r="RE471" s="111"/>
      <c r="RF471" s="111"/>
      <c r="RG471" s="111"/>
      <c r="RH471" s="111"/>
      <c r="RI471" s="111"/>
      <c r="RJ471" s="111"/>
      <c r="RK471" s="111"/>
      <c r="RL471" s="111"/>
      <c r="RM471" s="111"/>
      <c r="RN471" s="111"/>
      <c r="RO471" s="111"/>
      <c r="RP471" s="111"/>
      <c r="RQ471" s="111"/>
      <c r="RR471" s="111"/>
      <c r="RS471" s="111"/>
      <c r="RT471" s="111"/>
      <c r="RU471" s="111"/>
      <c r="RV471" s="111"/>
      <c r="RW471" s="111"/>
      <c r="RX471" s="111"/>
      <c r="RY471" s="111"/>
      <c r="RZ471" s="111"/>
      <c r="SA471" s="111"/>
      <c r="SB471" s="111"/>
      <c r="SC471" s="111"/>
      <c r="SD471" s="111"/>
      <c r="SE471" s="111"/>
      <c r="SF471" s="111"/>
      <c r="SG471" s="111"/>
      <c r="SH471" s="111"/>
      <c r="SI471" s="111"/>
      <c r="SJ471" s="111"/>
      <c r="SK471" s="111"/>
      <c r="SL471" s="111"/>
      <c r="SM471" s="111"/>
      <c r="SN471" s="111"/>
      <c r="SO471" s="111"/>
      <c r="SP471" s="111"/>
      <c r="SQ471" s="111"/>
      <c r="SR471" s="111"/>
      <c r="SS471" s="111"/>
      <c r="ST471" s="111"/>
      <c r="SU471" s="111"/>
      <c r="SV471" s="111"/>
      <c r="SW471" s="111"/>
      <c r="SX471" s="111"/>
      <c r="SY471" s="111"/>
      <c r="SZ471" s="111"/>
      <c r="TA471" s="111"/>
      <c r="TB471" s="111"/>
      <c r="TC471" s="111"/>
      <c r="TD471" s="111"/>
      <c r="TE471" s="111"/>
      <c r="TF471" s="111"/>
      <c r="TG471" s="111"/>
      <c r="TH471" s="111"/>
      <c r="TI471" s="111"/>
      <c r="TJ471" s="111"/>
      <c r="TK471" s="111"/>
      <c r="TL471" s="111"/>
      <c r="TM471" s="111"/>
      <c r="TN471" s="111"/>
      <c r="TO471" s="111"/>
      <c r="TP471" s="111"/>
      <c r="TQ471" s="111"/>
      <c r="TR471" s="111"/>
      <c r="TS471" s="111"/>
      <c r="TT471" s="111"/>
      <c r="TU471" s="111"/>
      <c r="TV471" s="111"/>
      <c r="TW471" s="111"/>
      <c r="TX471" s="111"/>
      <c r="TY471" s="111"/>
      <c r="TZ471" s="111"/>
      <c r="UA471" s="111"/>
      <c r="UB471" s="111"/>
      <c r="UC471" s="111"/>
      <c r="UD471" s="111"/>
      <c r="UE471" s="111"/>
      <c r="UF471" s="111"/>
      <c r="UG471" s="111"/>
      <c r="UH471" s="111"/>
      <c r="UI471" s="111"/>
      <c r="UJ471" s="111"/>
      <c r="UK471" s="111"/>
      <c r="UL471" s="111"/>
      <c r="UM471" s="111"/>
      <c r="UN471" s="111"/>
      <c r="UO471" s="111"/>
      <c r="UP471" s="111"/>
      <c r="UQ471" s="111"/>
      <c r="UR471" s="111"/>
      <c r="US471" s="111"/>
      <c r="UT471" s="111"/>
      <c r="UU471" s="111"/>
      <c r="UV471" s="111"/>
      <c r="UW471" s="111"/>
      <c r="UX471" s="111"/>
      <c r="UY471" s="111"/>
      <c r="UZ471" s="111"/>
      <c r="VA471" s="111"/>
      <c r="VB471" s="111"/>
      <c r="VC471" s="111"/>
      <c r="VD471" s="111"/>
      <c r="VE471" s="111"/>
      <c r="VF471" s="111"/>
      <c r="VG471" s="111"/>
      <c r="VH471" s="111"/>
      <c r="VI471" s="111"/>
      <c r="VJ471" s="111"/>
      <c r="VK471" s="111"/>
      <c r="VL471" s="111"/>
      <c r="VM471" s="111"/>
      <c r="VN471" s="111"/>
      <c r="VO471" s="111"/>
      <c r="VP471" s="111"/>
      <c r="VQ471" s="111"/>
      <c r="VR471" s="111"/>
      <c r="VS471" s="111"/>
      <c r="VT471" s="111"/>
      <c r="VU471" s="111"/>
      <c r="VV471" s="111"/>
      <c r="VW471" s="111"/>
      <c r="VX471" s="111"/>
      <c r="VY471" s="111"/>
      <c r="VZ471" s="111"/>
      <c r="WA471" s="111"/>
      <c r="WB471" s="111"/>
      <c r="WC471" s="111"/>
      <c r="WD471" s="111"/>
      <c r="WE471" s="111"/>
      <c r="WF471" s="111"/>
      <c r="WG471" s="111"/>
      <c r="WH471" s="111"/>
      <c r="WI471" s="111"/>
      <c r="WJ471" s="111"/>
      <c r="WK471" s="111"/>
      <c r="WL471" s="111"/>
      <c r="WM471" s="111"/>
      <c r="WN471" s="111"/>
      <c r="WO471" s="111"/>
      <c r="WP471" s="111"/>
      <c r="WQ471" s="111"/>
      <c r="WR471" s="111"/>
      <c r="WS471" s="111"/>
      <c r="WT471" s="111"/>
      <c r="WU471" s="111"/>
      <c r="WV471" s="111"/>
      <c r="WW471" s="111"/>
      <c r="WX471" s="111"/>
      <c r="WY471" s="111"/>
      <c r="WZ471" s="111"/>
      <c r="XA471" s="111"/>
      <c r="XB471" s="111"/>
      <c r="XC471" s="111"/>
      <c r="XD471" s="111"/>
      <c r="XE471" s="111"/>
      <c r="XF471" s="111"/>
      <c r="XG471" s="111"/>
      <c r="XH471" s="111"/>
      <c r="XI471" s="111"/>
      <c r="XJ471" s="111"/>
      <c r="XK471" s="111"/>
      <c r="XL471" s="111"/>
      <c r="XM471" s="111"/>
      <c r="XN471" s="111"/>
      <c r="XO471" s="111"/>
      <c r="XP471" s="111"/>
      <c r="XQ471" s="111"/>
      <c r="XR471" s="111"/>
      <c r="XS471" s="111"/>
      <c r="XT471" s="111"/>
      <c r="XU471" s="111"/>
      <c r="XV471" s="111"/>
      <c r="XW471" s="111"/>
      <c r="XX471" s="111"/>
      <c r="XY471" s="111"/>
      <c r="XZ471" s="111"/>
      <c r="YA471" s="111"/>
      <c r="YB471" s="111"/>
      <c r="YC471" s="111"/>
      <c r="YD471" s="111"/>
      <c r="YE471" s="111"/>
      <c r="YF471" s="111"/>
      <c r="YG471" s="111"/>
      <c r="YH471" s="111"/>
      <c r="YI471" s="111"/>
      <c r="YJ471" s="111"/>
      <c r="YK471" s="111"/>
      <c r="YL471" s="111"/>
      <c r="YM471" s="111"/>
      <c r="YN471" s="111"/>
      <c r="YO471" s="111"/>
      <c r="YP471" s="111"/>
      <c r="YQ471" s="111"/>
      <c r="YR471" s="111"/>
      <c r="YS471" s="111"/>
      <c r="YT471" s="111"/>
      <c r="YU471" s="111"/>
      <c r="YV471" s="111"/>
      <c r="YW471" s="111"/>
      <c r="YX471" s="111"/>
      <c r="YY471" s="111"/>
      <c r="YZ471" s="111"/>
      <c r="ZA471" s="111"/>
      <c r="ZB471" s="111"/>
      <c r="ZC471" s="111"/>
      <c r="ZD471" s="111"/>
      <c r="ZE471" s="111"/>
      <c r="ZF471" s="111"/>
      <c r="ZG471" s="111"/>
      <c r="ZH471" s="111"/>
      <c r="ZI471" s="111"/>
      <c r="ZJ471" s="111"/>
      <c r="ZK471" s="111"/>
      <c r="ZL471" s="111"/>
      <c r="ZM471" s="111"/>
      <c r="ZN471" s="111"/>
      <c r="ZO471" s="111"/>
      <c r="ZP471" s="111"/>
      <c r="ZQ471" s="111"/>
      <c r="ZR471" s="111"/>
      <c r="ZS471" s="111"/>
      <c r="ZT471" s="111"/>
      <c r="ZU471" s="111"/>
      <c r="ZV471" s="111"/>
      <c r="ZW471" s="111"/>
      <c r="ZX471" s="111"/>
      <c r="ZY471" s="111"/>
      <c r="ZZ471" s="111"/>
      <c r="AAA471" s="111"/>
      <c r="AAB471" s="111"/>
      <c r="AAC471" s="111"/>
      <c r="AAD471" s="111"/>
      <c r="AAE471" s="111"/>
      <c r="AAF471" s="111"/>
      <c r="AAG471" s="111"/>
      <c r="AAH471" s="111"/>
      <c r="AAI471" s="111"/>
      <c r="AAJ471" s="111"/>
      <c r="AAK471" s="111"/>
      <c r="AAL471" s="111"/>
      <c r="AAM471" s="111"/>
      <c r="AAN471" s="111"/>
      <c r="AAO471" s="111"/>
      <c r="AAP471" s="111"/>
      <c r="AAQ471" s="111"/>
      <c r="AAR471" s="111"/>
      <c r="AAS471" s="111"/>
      <c r="AAT471" s="111"/>
      <c r="AAU471" s="111"/>
      <c r="AAV471" s="111"/>
      <c r="AAW471" s="111"/>
      <c r="AAX471" s="111"/>
      <c r="AAY471" s="111"/>
      <c r="AAZ471" s="111"/>
      <c r="ABA471" s="111"/>
      <c r="ABB471" s="111"/>
      <c r="ABC471" s="111"/>
      <c r="ABD471" s="111"/>
      <c r="ABE471" s="111"/>
      <c r="ABF471" s="111"/>
      <c r="ABG471" s="111"/>
      <c r="ABH471" s="111"/>
      <c r="ABI471" s="111"/>
      <c r="ABJ471" s="111"/>
      <c r="ABK471" s="111"/>
      <c r="ABL471" s="111"/>
      <c r="ABM471" s="111"/>
      <c r="ABN471" s="111"/>
      <c r="ABO471" s="111"/>
      <c r="ABP471" s="111"/>
      <c r="ABQ471" s="111"/>
      <c r="ABR471" s="111"/>
      <c r="ABS471" s="111"/>
      <c r="ABT471" s="111"/>
      <c r="ABU471" s="111"/>
      <c r="ABV471" s="111"/>
      <c r="ABW471" s="111"/>
      <c r="ABX471" s="111"/>
      <c r="ABY471" s="111"/>
      <c r="ABZ471" s="111"/>
      <c r="ACA471" s="111"/>
      <c r="ACB471" s="111"/>
      <c r="ACC471" s="111"/>
      <c r="ACD471" s="111"/>
      <c r="ACE471" s="111"/>
      <c r="ACF471" s="111"/>
      <c r="ACG471" s="111"/>
      <c r="ACH471" s="111"/>
      <c r="ACI471" s="111"/>
      <c r="ACJ471" s="111"/>
      <c r="ACK471" s="111"/>
      <c r="ACL471" s="111"/>
      <c r="ACM471" s="111"/>
      <c r="ACN471" s="111"/>
      <c r="ACO471" s="111"/>
      <c r="ACP471" s="111"/>
      <c r="ACQ471" s="111"/>
      <c r="ACR471" s="111"/>
      <c r="ACS471" s="111"/>
      <c r="ACT471" s="111"/>
      <c r="ACU471" s="111"/>
      <c r="ACV471" s="111"/>
      <c r="ACW471" s="111"/>
      <c r="ACX471" s="111"/>
      <c r="ACY471" s="111"/>
      <c r="ACZ471" s="111"/>
      <c r="ADA471" s="111"/>
      <c r="ADB471" s="111"/>
      <c r="ADC471" s="111"/>
      <c r="ADD471" s="111"/>
      <c r="ADE471" s="111"/>
      <c r="ADF471" s="111"/>
      <c r="ADG471" s="111"/>
      <c r="ADH471" s="111"/>
      <c r="ADI471" s="111"/>
      <c r="ADJ471" s="111"/>
      <c r="ADK471" s="111"/>
      <c r="ADL471" s="111"/>
      <c r="ADM471" s="111"/>
      <c r="ADN471" s="111"/>
      <c r="ADO471" s="111"/>
      <c r="ADP471" s="111"/>
      <c r="ADQ471" s="111"/>
      <c r="ADR471" s="111"/>
      <c r="ADS471" s="111"/>
      <c r="ADT471" s="111"/>
      <c r="ADU471" s="111"/>
      <c r="ADV471" s="111"/>
    </row>
    <row r="472" spans="4:802" s="110" customFormat="1"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  <c r="AD472" s="111"/>
      <c r="AE472" s="111"/>
      <c r="AF472" s="111"/>
      <c r="AG472" s="111"/>
      <c r="AH472" s="111"/>
      <c r="AI472" s="111"/>
      <c r="AJ472" s="111"/>
      <c r="AK472" s="111"/>
      <c r="AL472" s="111"/>
      <c r="AM472" s="111"/>
      <c r="AN472" s="111"/>
      <c r="AO472" s="111"/>
      <c r="AP472" s="111"/>
      <c r="AQ472" s="111"/>
      <c r="AR472" s="111"/>
      <c r="AS472" s="111"/>
      <c r="AT472" s="111"/>
      <c r="AU472" s="111"/>
      <c r="AV472" s="111"/>
      <c r="AW472" s="111"/>
      <c r="AX472" s="111"/>
      <c r="AY472" s="111"/>
      <c r="AZ472" s="111"/>
      <c r="BA472" s="111"/>
      <c r="BB472" s="111"/>
      <c r="BC472" s="111"/>
      <c r="BD472" s="111"/>
      <c r="BE472" s="111"/>
      <c r="BF472" s="111"/>
      <c r="BG472" s="111"/>
      <c r="BH472" s="111"/>
      <c r="BI472" s="111"/>
      <c r="BJ472" s="111"/>
      <c r="BK472" s="111"/>
      <c r="BL472" s="111"/>
      <c r="BM472" s="111"/>
      <c r="BN472" s="111"/>
      <c r="BO472" s="111"/>
      <c r="BP472" s="111"/>
      <c r="BQ472" s="111"/>
      <c r="BR472" s="111"/>
      <c r="BS472" s="111"/>
      <c r="BT472" s="111"/>
      <c r="BU472" s="111"/>
      <c r="BV472" s="111"/>
      <c r="BW472" s="111"/>
      <c r="BX472" s="111"/>
      <c r="BY472" s="111"/>
      <c r="BZ472" s="111"/>
      <c r="CA472" s="111"/>
      <c r="CB472" s="111"/>
      <c r="CC472" s="111"/>
      <c r="CD472" s="111"/>
      <c r="CE472" s="111"/>
      <c r="CF472" s="111"/>
      <c r="CG472" s="111"/>
      <c r="CH472" s="111"/>
      <c r="CI472" s="111"/>
      <c r="CJ472" s="111"/>
      <c r="CK472" s="111"/>
      <c r="CL472" s="111"/>
      <c r="CM472" s="111"/>
      <c r="CN472" s="111"/>
      <c r="CO472" s="111"/>
      <c r="CP472" s="111"/>
      <c r="CQ472" s="111"/>
      <c r="CR472" s="111"/>
      <c r="CS472" s="111"/>
      <c r="CT472" s="111"/>
      <c r="CU472" s="111"/>
      <c r="CV472" s="111"/>
      <c r="CW472" s="111"/>
      <c r="CX472" s="111"/>
      <c r="CY472" s="111"/>
      <c r="CZ472" s="111"/>
      <c r="DA472" s="111"/>
      <c r="DB472" s="111"/>
      <c r="DC472" s="111"/>
      <c r="DD472" s="111"/>
      <c r="DE472" s="111"/>
      <c r="DF472" s="111"/>
      <c r="DG472" s="111"/>
      <c r="DH472" s="111"/>
      <c r="DI472" s="111"/>
      <c r="DJ472" s="111"/>
      <c r="DK472" s="111"/>
      <c r="DL472" s="111"/>
      <c r="DM472" s="111"/>
      <c r="DN472" s="111"/>
      <c r="DO472" s="111"/>
      <c r="DP472" s="111"/>
      <c r="DQ472" s="111"/>
      <c r="DR472" s="111"/>
      <c r="DS472" s="111"/>
      <c r="DT472" s="111"/>
      <c r="DU472" s="111"/>
      <c r="DV472" s="111"/>
      <c r="DW472" s="111"/>
      <c r="DX472" s="111"/>
      <c r="DY472" s="111"/>
      <c r="DZ472" s="111"/>
      <c r="EA472" s="111"/>
      <c r="EB472" s="111"/>
      <c r="EC472" s="111"/>
      <c r="ED472" s="111"/>
      <c r="EE472" s="111"/>
      <c r="EF472" s="111"/>
      <c r="EG472" s="111"/>
      <c r="EH472" s="111"/>
      <c r="EI472" s="111"/>
      <c r="EJ472" s="111"/>
      <c r="EK472" s="111"/>
      <c r="EL472" s="111"/>
      <c r="EM472" s="111"/>
      <c r="EN472" s="111"/>
      <c r="EO472" s="111"/>
      <c r="EP472" s="111"/>
      <c r="EQ472" s="111"/>
      <c r="ER472" s="111"/>
      <c r="ES472" s="111"/>
      <c r="ET472" s="111"/>
      <c r="EU472" s="111"/>
      <c r="EV472" s="111"/>
      <c r="EW472" s="111"/>
      <c r="EX472" s="111"/>
      <c r="EY472" s="111"/>
      <c r="EZ472" s="111"/>
      <c r="FA472" s="111"/>
      <c r="FB472" s="111"/>
      <c r="FC472" s="111"/>
      <c r="FD472" s="111"/>
      <c r="FE472" s="111"/>
      <c r="FF472" s="111"/>
      <c r="FG472" s="111"/>
      <c r="FH472" s="111"/>
      <c r="FI472" s="111"/>
      <c r="FJ472" s="111"/>
      <c r="FK472" s="111"/>
      <c r="FL472" s="111"/>
      <c r="FM472" s="111"/>
      <c r="FN472" s="111"/>
      <c r="FO472" s="111"/>
      <c r="FP472" s="111"/>
      <c r="FQ472" s="111"/>
      <c r="FR472" s="111"/>
      <c r="FS472" s="111"/>
      <c r="FT472" s="111"/>
      <c r="FU472" s="111"/>
      <c r="FV472" s="111"/>
      <c r="FW472" s="111"/>
      <c r="FX472" s="111"/>
      <c r="FY472" s="111"/>
      <c r="FZ472" s="111"/>
      <c r="GA472" s="111"/>
      <c r="GB472" s="111"/>
      <c r="GC472" s="111"/>
      <c r="GD472" s="111"/>
      <c r="GE472" s="111"/>
      <c r="GF472" s="111"/>
      <c r="GG472" s="111"/>
      <c r="GH472" s="111"/>
      <c r="GI472" s="111"/>
      <c r="GJ472" s="111"/>
      <c r="GK472" s="111"/>
      <c r="GL472" s="111"/>
      <c r="GM472" s="111"/>
      <c r="GN472" s="111"/>
      <c r="GO472" s="111"/>
      <c r="GP472" s="111"/>
      <c r="GQ472" s="111"/>
      <c r="GR472" s="111"/>
      <c r="GS472" s="111"/>
      <c r="GT472" s="111"/>
      <c r="GU472" s="111"/>
      <c r="GV472" s="111"/>
      <c r="GW472" s="111"/>
      <c r="GX472" s="111"/>
      <c r="GY472" s="111"/>
      <c r="GZ472" s="111"/>
      <c r="HA472" s="111"/>
      <c r="HB472" s="111"/>
      <c r="HC472" s="111"/>
      <c r="HD472" s="111"/>
      <c r="HE472" s="111"/>
      <c r="HF472" s="111"/>
      <c r="HG472" s="111"/>
      <c r="HH472" s="111"/>
      <c r="HI472" s="111"/>
      <c r="HJ472" s="111"/>
      <c r="HK472" s="111"/>
      <c r="HL472" s="111"/>
      <c r="HM472" s="111"/>
      <c r="HN472" s="111"/>
      <c r="HO472" s="111"/>
      <c r="HP472" s="111"/>
      <c r="HQ472" s="111"/>
      <c r="HR472" s="111"/>
      <c r="HS472" s="111"/>
      <c r="HT472" s="111"/>
      <c r="HU472" s="111"/>
      <c r="HV472" s="111"/>
      <c r="HW472" s="111"/>
      <c r="HX472" s="111"/>
      <c r="HY472" s="111"/>
      <c r="HZ472" s="111"/>
      <c r="IA472" s="111"/>
      <c r="IB472" s="111"/>
      <c r="IC472" s="111"/>
      <c r="ID472" s="111"/>
      <c r="IE472" s="111"/>
      <c r="IF472" s="111"/>
      <c r="IG472" s="111"/>
      <c r="IH472" s="111"/>
      <c r="II472" s="111"/>
      <c r="IJ472" s="111"/>
      <c r="IK472" s="111"/>
      <c r="IL472" s="111"/>
      <c r="IM472" s="111"/>
      <c r="IN472" s="111"/>
      <c r="IO472" s="111"/>
      <c r="IP472" s="111"/>
      <c r="IQ472" s="111"/>
      <c r="IR472" s="111"/>
      <c r="IS472" s="111"/>
      <c r="IT472" s="111"/>
      <c r="IU472" s="111"/>
      <c r="IV472" s="111"/>
      <c r="IW472" s="111"/>
      <c r="IX472" s="111"/>
      <c r="IY472" s="111"/>
      <c r="IZ472" s="111"/>
      <c r="JA472" s="111"/>
      <c r="JB472" s="111"/>
      <c r="JC472" s="111"/>
      <c r="JD472" s="111"/>
      <c r="JE472" s="111"/>
      <c r="JF472" s="111"/>
      <c r="JG472" s="111"/>
      <c r="JH472" s="111"/>
      <c r="JI472" s="111"/>
      <c r="JJ472" s="111"/>
      <c r="JK472" s="111"/>
      <c r="JL472" s="111"/>
      <c r="JM472" s="111"/>
      <c r="JN472" s="111"/>
      <c r="JO472" s="111"/>
      <c r="JP472" s="111"/>
      <c r="JQ472" s="111"/>
      <c r="JR472" s="111"/>
      <c r="JS472" s="111"/>
      <c r="JT472" s="111"/>
      <c r="JU472" s="111"/>
      <c r="JV472" s="111"/>
      <c r="JW472" s="111"/>
      <c r="JX472" s="111"/>
      <c r="JY472" s="111"/>
      <c r="JZ472" s="111"/>
      <c r="KA472" s="111"/>
      <c r="KB472" s="111"/>
      <c r="KC472" s="111"/>
      <c r="KD472" s="111"/>
      <c r="KE472" s="111"/>
      <c r="KF472" s="111"/>
      <c r="KG472" s="111"/>
      <c r="KH472" s="111"/>
      <c r="KI472" s="111"/>
      <c r="KJ472" s="111"/>
      <c r="KK472" s="111"/>
      <c r="KL472" s="111"/>
      <c r="KM472" s="111"/>
      <c r="KN472" s="111"/>
      <c r="KO472" s="111"/>
      <c r="KP472" s="111"/>
      <c r="KQ472" s="111"/>
      <c r="KR472" s="111"/>
      <c r="KS472" s="111"/>
      <c r="KT472" s="111"/>
      <c r="KU472" s="111"/>
      <c r="KV472" s="111"/>
      <c r="KW472" s="111"/>
      <c r="KX472" s="111"/>
      <c r="KY472" s="111"/>
      <c r="KZ472" s="111"/>
      <c r="LA472" s="111"/>
      <c r="LB472" s="111"/>
      <c r="LC472" s="111"/>
      <c r="LD472" s="111"/>
      <c r="LE472" s="111"/>
      <c r="LF472" s="111"/>
      <c r="LG472" s="111"/>
      <c r="LH472" s="111"/>
      <c r="LI472" s="111"/>
      <c r="LJ472" s="111"/>
      <c r="LK472" s="111"/>
      <c r="LL472" s="111"/>
      <c r="LM472" s="111"/>
      <c r="LN472" s="111"/>
      <c r="LO472" s="111"/>
      <c r="LP472" s="111"/>
      <c r="LQ472" s="111"/>
      <c r="LR472" s="111"/>
      <c r="LS472" s="111"/>
      <c r="LT472" s="111"/>
      <c r="LU472" s="111"/>
      <c r="LV472" s="111"/>
      <c r="LW472" s="111"/>
      <c r="LX472" s="111"/>
      <c r="LY472" s="111"/>
      <c r="LZ472" s="111"/>
      <c r="MA472" s="111"/>
      <c r="MB472" s="111"/>
      <c r="MC472" s="111"/>
      <c r="MD472" s="111"/>
      <c r="ME472" s="111"/>
      <c r="MF472" s="111"/>
      <c r="MG472" s="111"/>
      <c r="MH472" s="111"/>
      <c r="MI472" s="111"/>
      <c r="MJ472" s="111"/>
      <c r="MK472" s="111"/>
      <c r="ML472" s="111"/>
      <c r="MM472" s="111"/>
      <c r="MN472" s="111"/>
      <c r="MO472" s="111"/>
      <c r="MP472" s="111"/>
      <c r="MQ472" s="111"/>
      <c r="MR472" s="111"/>
      <c r="MS472" s="111"/>
      <c r="MT472" s="111"/>
      <c r="MU472" s="111"/>
      <c r="MV472" s="111"/>
      <c r="MW472" s="111"/>
      <c r="MX472" s="111"/>
      <c r="MY472" s="111"/>
      <c r="MZ472" s="111"/>
      <c r="NA472" s="111"/>
      <c r="NB472" s="111"/>
      <c r="NC472" s="111"/>
      <c r="ND472" s="111"/>
      <c r="NE472" s="111"/>
      <c r="NF472" s="111"/>
      <c r="NG472" s="111"/>
      <c r="NH472" s="111"/>
      <c r="NI472" s="111"/>
      <c r="NJ472" s="111"/>
      <c r="NK472" s="111"/>
      <c r="NL472" s="111"/>
      <c r="NM472" s="111"/>
      <c r="NN472" s="111"/>
      <c r="NO472" s="111"/>
      <c r="NP472" s="111"/>
      <c r="NQ472" s="111"/>
      <c r="NR472" s="111"/>
      <c r="NS472" s="111"/>
      <c r="NT472" s="111"/>
      <c r="NU472" s="111"/>
      <c r="NV472" s="111"/>
      <c r="NW472" s="111"/>
      <c r="NX472" s="111"/>
      <c r="NY472" s="111"/>
      <c r="NZ472" s="111"/>
      <c r="OA472" s="111"/>
      <c r="OB472" s="111"/>
      <c r="OC472" s="111"/>
      <c r="OD472" s="111"/>
      <c r="OE472" s="111"/>
      <c r="OF472" s="111"/>
      <c r="OG472" s="111"/>
      <c r="OH472" s="111"/>
      <c r="OI472" s="111"/>
      <c r="OJ472" s="111"/>
      <c r="OK472" s="111"/>
      <c r="OL472" s="111"/>
      <c r="OM472" s="111"/>
      <c r="ON472" s="111"/>
      <c r="OO472" s="111"/>
      <c r="OP472" s="111"/>
      <c r="OQ472" s="111"/>
      <c r="OR472" s="111"/>
      <c r="OS472" s="111"/>
      <c r="OT472" s="111"/>
      <c r="OU472" s="111"/>
      <c r="OV472" s="111"/>
      <c r="OW472" s="111"/>
      <c r="OX472" s="111"/>
      <c r="OY472" s="111"/>
      <c r="OZ472" s="111"/>
      <c r="PA472" s="111"/>
      <c r="PB472" s="111"/>
      <c r="PC472" s="111"/>
      <c r="PD472" s="111"/>
      <c r="PE472" s="111"/>
      <c r="PF472" s="111"/>
      <c r="PG472" s="111"/>
      <c r="PH472" s="111"/>
      <c r="PI472" s="111"/>
      <c r="PJ472" s="111"/>
      <c r="PK472" s="111"/>
      <c r="PL472" s="111"/>
      <c r="PM472" s="111"/>
      <c r="PN472" s="111"/>
      <c r="PO472" s="111"/>
      <c r="PP472" s="111"/>
      <c r="PQ472" s="111"/>
      <c r="PR472" s="111"/>
      <c r="PS472" s="111"/>
      <c r="PT472" s="111"/>
      <c r="PU472" s="111"/>
      <c r="PV472" s="111"/>
      <c r="PW472" s="111"/>
      <c r="PX472" s="111"/>
      <c r="PY472" s="111"/>
      <c r="PZ472" s="111"/>
      <c r="QA472" s="111"/>
      <c r="QB472" s="111"/>
      <c r="QC472" s="111"/>
      <c r="QD472" s="111"/>
      <c r="QE472" s="111"/>
      <c r="QF472" s="111"/>
      <c r="QG472" s="111"/>
      <c r="QH472" s="111"/>
      <c r="QI472" s="111"/>
      <c r="QJ472" s="111"/>
      <c r="QK472" s="111"/>
      <c r="QL472" s="111"/>
      <c r="QM472" s="111"/>
      <c r="QN472" s="111"/>
      <c r="QO472" s="111"/>
      <c r="QP472" s="111"/>
      <c r="QQ472" s="111"/>
      <c r="QR472" s="111"/>
      <c r="QS472" s="111"/>
      <c r="QT472" s="111"/>
      <c r="QU472" s="111"/>
      <c r="QV472" s="111"/>
      <c r="QW472" s="111"/>
      <c r="QX472" s="111"/>
      <c r="QY472" s="111"/>
      <c r="QZ472" s="111"/>
      <c r="RA472" s="111"/>
      <c r="RB472" s="111"/>
      <c r="RC472" s="111"/>
      <c r="RD472" s="111"/>
      <c r="RE472" s="111"/>
      <c r="RF472" s="111"/>
      <c r="RG472" s="111"/>
      <c r="RH472" s="111"/>
      <c r="RI472" s="111"/>
      <c r="RJ472" s="111"/>
      <c r="RK472" s="111"/>
      <c r="RL472" s="111"/>
      <c r="RM472" s="111"/>
      <c r="RN472" s="111"/>
      <c r="RO472" s="111"/>
      <c r="RP472" s="111"/>
      <c r="RQ472" s="111"/>
      <c r="RR472" s="111"/>
      <c r="RS472" s="111"/>
      <c r="RT472" s="111"/>
      <c r="RU472" s="111"/>
      <c r="RV472" s="111"/>
      <c r="RW472" s="111"/>
      <c r="RX472" s="111"/>
      <c r="RY472" s="111"/>
      <c r="RZ472" s="111"/>
      <c r="SA472" s="111"/>
      <c r="SB472" s="111"/>
      <c r="SC472" s="111"/>
      <c r="SD472" s="111"/>
      <c r="SE472" s="111"/>
      <c r="SF472" s="111"/>
      <c r="SG472" s="111"/>
      <c r="SH472" s="111"/>
      <c r="SI472" s="111"/>
      <c r="SJ472" s="111"/>
      <c r="SK472" s="111"/>
      <c r="SL472" s="111"/>
      <c r="SM472" s="111"/>
      <c r="SN472" s="111"/>
      <c r="SO472" s="111"/>
      <c r="SP472" s="111"/>
      <c r="SQ472" s="111"/>
      <c r="SR472" s="111"/>
      <c r="SS472" s="111"/>
      <c r="ST472" s="111"/>
      <c r="SU472" s="111"/>
      <c r="SV472" s="111"/>
      <c r="SW472" s="111"/>
      <c r="SX472" s="111"/>
      <c r="SY472" s="111"/>
      <c r="SZ472" s="111"/>
      <c r="TA472" s="111"/>
      <c r="TB472" s="111"/>
      <c r="TC472" s="111"/>
      <c r="TD472" s="111"/>
      <c r="TE472" s="111"/>
      <c r="TF472" s="111"/>
      <c r="TG472" s="111"/>
      <c r="TH472" s="111"/>
      <c r="TI472" s="111"/>
      <c r="TJ472" s="111"/>
      <c r="TK472" s="111"/>
      <c r="TL472" s="111"/>
      <c r="TM472" s="111"/>
      <c r="TN472" s="111"/>
      <c r="TO472" s="111"/>
      <c r="TP472" s="111"/>
      <c r="TQ472" s="111"/>
      <c r="TR472" s="111"/>
      <c r="TS472" s="111"/>
      <c r="TT472" s="111"/>
      <c r="TU472" s="111"/>
      <c r="TV472" s="111"/>
      <c r="TW472" s="111"/>
      <c r="TX472" s="111"/>
      <c r="TY472" s="111"/>
      <c r="TZ472" s="111"/>
      <c r="UA472" s="111"/>
      <c r="UB472" s="111"/>
      <c r="UC472" s="111"/>
      <c r="UD472" s="111"/>
      <c r="UE472" s="111"/>
      <c r="UF472" s="111"/>
      <c r="UG472" s="111"/>
      <c r="UH472" s="111"/>
      <c r="UI472" s="111"/>
      <c r="UJ472" s="111"/>
      <c r="UK472" s="111"/>
      <c r="UL472" s="111"/>
      <c r="UM472" s="111"/>
      <c r="UN472" s="111"/>
      <c r="UO472" s="111"/>
      <c r="UP472" s="111"/>
      <c r="UQ472" s="111"/>
      <c r="UR472" s="111"/>
      <c r="US472" s="111"/>
      <c r="UT472" s="111"/>
      <c r="UU472" s="111"/>
      <c r="UV472" s="111"/>
      <c r="UW472" s="111"/>
      <c r="UX472" s="111"/>
      <c r="UY472" s="111"/>
      <c r="UZ472" s="111"/>
      <c r="VA472" s="111"/>
      <c r="VB472" s="111"/>
      <c r="VC472" s="111"/>
      <c r="VD472" s="111"/>
      <c r="VE472" s="111"/>
      <c r="VF472" s="111"/>
      <c r="VG472" s="111"/>
      <c r="VH472" s="111"/>
      <c r="VI472" s="111"/>
      <c r="VJ472" s="111"/>
      <c r="VK472" s="111"/>
      <c r="VL472" s="111"/>
      <c r="VM472" s="111"/>
      <c r="VN472" s="111"/>
      <c r="VO472" s="111"/>
      <c r="VP472" s="111"/>
      <c r="VQ472" s="111"/>
      <c r="VR472" s="111"/>
      <c r="VS472" s="111"/>
      <c r="VT472" s="111"/>
      <c r="VU472" s="111"/>
      <c r="VV472" s="111"/>
      <c r="VW472" s="111"/>
      <c r="VX472" s="111"/>
      <c r="VY472" s="111"/>
      <c r="VZ472" s="111"/>
      <c r="WA472" s="111"/>
      <c r="WB472" s="111"/>
      <c r="WC472" s="111"/>
      <c r="WD472" s="111"/>
      <c r="WE472" s="111"/>
      <c r="WF472" s="111"/>
      <c r="WG472" s="111"/>
      <c r="WH472" s="111"/>
      <c r="WI472" s="111"/>
      <c r="WJ472" s="111"/>
      <c r="WK472" s="111"/>
      <c r="WL472" s="111"/>
      <c r="WM472" s="111"/>
      <c r="WN472" s="111"/>
      <c r="WO472" s="111"/>
      <c r="WP472" s="111"/>
      <c r="WQ472" s="111"/>
      <c r="WR472" s="111"/>
      <c r="WS472" s="111"/>
      <c r="WT472" s="111"/>
      <c r="WU472" s="111"/>
      <c r="WV472" s="111"/>
      <c r="WW472" s="111"/>
      <c r="WX472" s="111"/>
      <c r="WY472" s="111"/>
      <c r="WZ472" s="111"/>
      <c r="XA472" s="111"/>
      <c r="XB472" s="111"/>
      <c r="XC472" s="111"/>
      <c r="XD472" s="111"/>
      <c r="XE472" s="111"/>
      <c r="XF472" s="111"/>
      <c r="XG472" s="111"/>
      <c r="XH472" s="111"/>
      <c r="XI472" s="111"/>
      <c r="XJ472" s="111"/>
      <c r="XK472" s="111"/>
      <c r="XL472" s="111"/>
      <c r="XM472" s="111"/>
      <c r="XN472" s="111"/>
      <c r="XO472" s="111"/>
      <c r="XP472" s="111"/>
      <c r="XQ472" s="111"/>
      <c r="XR472" s="111"/>
      <c r="XS472" s="111"/>
      <c r="XT472" s="111"/>
      <c r="XU472" s="111"/>
      <c r="XV472" s="111"/>
      <c r="XW472" s="111"/>
      <c r="XX472" s="111"/>
      <c r="XY472" s="111"/>
      <c r="XZ472" s="111"/>
      <c r="YA472" s="111"/>
      <c r="YB472" s="111"/>
      <c r="YC472" s="111"/>
      <c r="YD472" s="111"/>
      <c r="YE472" s="111"/>
      <c r="YF472" s="111"/>
      <c r="YG472" s="111"/>
      <c r="YH472" s="111"/>
      <c r="YI472" s="111"/>
      <c r="YJ472" s="111"/>
      <c r="YK472" s="111"/>
      <c r="YL472" s="111"/>
      <c r="YM472" s="111"/>
      <c r="YN472" s="111"/>
      <c r="YO472" s="111"/>
      <c r="YP472" s="111"/>
      <c r="YQ472" s="111"/>
      <c r="YR472" s="111"/>
      <c r="YS472" s="111"/>
      <c r="YT472" s="111"/>
      <c r="YU472" s="111"/>
      <c r="YV472" s="111"/>
      <c r="YW472" s="111"/>
      <c r="YX472" s="111"/>
      <c r="YY472" s="111"/>
      <c r="YZ472" s="111"/>
      <c r="ZA472" s="111"/>
      <c r="ZB472" s="111"/>
      <c r="ZC472" s="111"/>
      <c r="ZD472" s="111"/>
      <c r="ZE472" s="111"/>
      <c r="ZF472" s="111"/>
      <c r="ZG472" s="111"/>
      <c r="ZH472" s="111"/>
      <c r="ZI472" s="111"/>
      <c r="ZJ472" s="111"/>
      <c r="ZK472" s="111"/>
      <c r="ZL472" s="111"/>
      <c r="ZM472" s="111"/>
      <c r="ZN472" s="111"/>
      <c r="ZO472" s="111"/>
      <c r="ZP472" s="111"/>
      <c r="ZQ472" s="111"/>
      <c r="ZR472" s="111"/>
      <c r="ZS472" s="111"/>
      <c r="ZT472" s="111"/>
      <c r="ZU472" s="111"/>
      <c r="ZV472" s="111"/>
      <c r="ZW472" s="111"/>
      <c r="ZX472" s="111"/>
      <c r="ZY472" s="111"/>
      <c r="ZZ472" s="111"/>
      <c r="AAA472" s="111"/>
      <c r="AAB472" s="111"/>
      <c r="AAC472" s="111"/>
      <c r="AAD472" s="111"/>
      <c r="AAE472" s="111"/>
      <c r="AAF472" s="111"/>
      <c r="AAG472" s="111"/>
      <c r="AAH472" s="111"/>
      <c r="AAI472" s="111"/>
      <c r="AAJ472" s="111"/>
      <c r="AAK472" s="111"/>
      <c r="AAL472" s="111"/>
      <c r="AAM472" s="111"/>
      <c r="AAN472" s="111"/>
      <c r="AAO472" s="111"/>
      <c r="AAP472" s="111"/>
      <c r="AAQ472" s="111"/>
      <c r="AAR472" s="111"/>
      <c r="AAS472" s="111"/>
      <c r="AAT472" s="111"/>
      <c r="AAU472" s="111"/>
      <c r="AAV472" s="111"/>
      <c r="AAW472" s="111"/>
      <c r="AAX472" s="111"/>
      <c r="AAY472" s="111"/>
      <c r="AAZ472" s="111"/>
      <c r="ABA472" s="111"/>
      <c r="ABB472" s="111"/>
      <c r="ABC472" s="111"/>
      <c r="ABD472" s="111"/>
      <c r="ABE472" s="111"/>
      <c r="ABF472" s="111"/>
      <c r="ABG472" s="111"/>
      <c r="ABH472" s="111"/>
      <c r="ABI472" s="111"/>
      <c r="ABJ472" s="111"/>
      <c r="ABK472" s="111"/>
      <c r="ABL472" s="111"/>
      <c r="ABM472" s="111"/>
      <c r="ABN472" s="111"/>
      <c r="ABO472" s="111"/>
      <c r="ABP472" s="111"/>
      <c r="ABQ472" s="111"/>
      <c r="ABR472" s="111"/>
      <c r="ABS472" s="111"/>
      <c r="ABT472" s="111"/>
      <c r="ABU472" s="111"/>
      <c r="ABV472" s="111"/>
      <c r="ABW472" s="111"/>
      <c r="ABX472" s="111"/>
      <c r="ABY472" s="111"/>
      <c r="ABZ472" s="111"/>
      <c r="ACA472" s="111"/>
      <c r="ACB472" s="111"/>
      <c r="ACC472" s="111"/>
      <c r="ACD472" s="111"/>
      <c r="ACE472" s="111"/>
      <c r="ACF472" s="111"/>
      <c r="ACG472" s="111"/>
      <c r="ACH472" s="111"/>
      <c r="ACI472" s="111"/>
      <c r="ACJ472" s="111"/>
      <c r="ACK472" s="111"/>
      <c r="ACL472" s="111"/>
      <c r="ACM472" s="111"/>
      <c r="ACN472" s="111"/>
      <c r="ACO472" s="111"/>
      <c r="ACP472" s="111"/>
      <c r="ACQ472" s="111"/>
      <c r="ACR472" s="111"/>
      <c r="ACS472" s="111"/>
      <c r="ACT472" s="111"/>
      <c r="ACU472" s="111"/>
      <c r="ACV472" s="111"/>
      <c r="ACW472" s="111"/>
      <c r="ACX472" s="111"/>
      <c r="ACY472" s="111"/>
      <c r="ACZ472" s="111"/>
      <c r="ADA472" s="111"/>
      <c r="ADB472" s="111"/>
      <c r="ADC472" s="111"/>
      <c r="ADD472" s="111"/>
      <c r="ADE472" s="111"/>
      <c r="ADF472" s="111"/>
      <c r="ADG472" s="111"/>
      <c r="ADH472" s="111"/>
      <c r="ADI472" s="111"/>
      <c r="ADJ472" s="111"/>
      <c r="ADK472" s="111"/>
      <c r="ADL472" s="111"/>
      <c r="ADM472" s="111"/>
      <c r="ADN472" s="111"/>
      <c r="ADO472" s="111"/>
      <c r="ADP472" s="111"/>
      <c r="ADQ472" s="111"/>
      <c r="ADR472" s="111"/>
      <c r="ADS472" s="111"/>
      <c r="ADT472" s="111"/>
      <c r="ADU472" s="111"/>
      <c r="ADV472" s="111"/>
    </row>
    <row r="473" spans="4:802" s="110" customFormat="1"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  <c r="AB473" s="111"/>
      <c r="AC473" s="111"/>
      <c r="AD473" s="111"/>
      <c r="AE473" s="111"/>
      <c r="AF473" s="111"/>
      <c r="AG473" s="111"/>
      <c r="AH473" s="111"/>
      <c r="AI473" s="111"/>
      <c r="AJ473" s="111"/>
      <c r="AK473" s="111"/>
      <c r="AL473" s="111"/>
      <c r="AM473" s="111"/>
      <c r="AN473" s="111"/>
      <c r="AO473" s="111"/>
      <c r="AP473" s="111"/>
      <c r="AQ473" s="111"/>
      <c r="AR473" s="111"/>
      <c r="AS473" s="111"/>
      <c r="AT473" s="111"/>
      <c r="AU473" s="111"/>
      <c r="AV473" s="111"/>
      <c r="AW473" s="111"/>
      <c r="AX473" s="111"/>
      <c r="AY473" s="111"/>
      <c r="AZ473" s="111"/>
      <c r="BA473" s="111"/>
      <c r="BB473" s="111"/>
      <c r="BC473" s="111"/>
      <c r="BD473" s="111"/>
      <c r="BE473" s="111"/>
      <c r="BF473" s="111"/>
      <c r="BG473" s="111"/>
      <c r="BH473" s="111"/>
      <c r="BI473" s="111"/>
      <c r="BJ473" s="111"/>
      <c r="BK473" s="111"/>
      <c r="BL473" s="111"/>
      <c r="BM473" s="111"/>
      <c r="BN473" s="111"/>
      <c r="BO473" s="111"/>
      <c r="BP473" s="111"/>
      <c r="BQ473" s="111"/>
      <c r="BR473" s="111"/>
      <c r="BS473" s="111"/>
      <c r="BT473" s="111"/>
      <c r="BU473" s="111"/>
      <c r="BV473" s="111"/>
      <c r="BW473" s="111"/>
      <c r="BX473" s="111"/>
      <c r="BY473" s="111"/>
      <c r="BZ473" s="111"/>
      <c r="CA473" s="111"/>
      <c r="CB473" s="111"/>
      <c r="CC473" s="111"/>
      <c r="CD473" s="111"/>
      <c r="CE473" s="111"/>
      <c r="CF473" s="111"/>
      <c r="CG473" s="111"/>
      <c r="CH473" s="111"/>
      <c r="CI473" s="111"/>
      <c r="CJ473" s="111"/>
      <c r="CK473" s="111"/>
      <c r="CL473" s="111"/>
      <c r="CM473" s="111"/>
      <c r="CN473" s="111"/>
      <c r="CO473" s="111"/>
      <c r="CP473" s="111"/>
      <c r="CQ473" s="111"/>
      <c r="CR473" s="111"/>
      <c r="CS473" s="111"/>
      <c r="CT473" s="111"/>
      <c r="CU473" s="111"/>
      <c r="CV473" s="111"/>
      <c r="CW473" s="111"/>
      <c r="CX473" s="111"/>
      <c r="CY473" s="111"/>
      <c r="CZ473" s="111"/>
      <c r="DA473" s="111"/>
      <c r="DB473" s="111"/>
      <c r="DC473" s="111"/>
      <c r="DD473" s="111"/>
      <c r="DE473" s="111"/>
      <c r="DF473" s="111"/>
      <c r="DG473" s="111"/>
      <c r="DH473" s="111"/>
      <c r="DI473" s="111"/>
      <c r="DJ473" s="111"/>
      <c r="DK473" s="111"/>
      <c r="DL473" s="111"/>
      <c r="DM473" s="111"/>
      <c r="DN473" s="111"/>
      <c r="DO473" s="111"/>
      <c r="DP473" s="111"/>
      <c r="DQ473" s="111"/>
      <c r="DR473" s="111"/>
      <c r="DS473" s="111"/>
      <c r="DT473" s="111"/>
      <c r="DU473" s="111"/>
      <c r="DV473" s="111"/>
      <c r="DW473" s="111"/>
      <c r="DX473" s="111"/>
      <c r="DY473" s="111"/>
      <c r="DZ473" s="111"/>
      <c r="EA473" s="111"/>
      <c r="EB473" s="111"/>
      <c r="EC473" s="111"/>
      <c r="ED473" s="111"/>
      <c r="EE473" s="111"/>
      <c r="EF473" s="111"/>
      <c r="EG473" s="111"/>
      <c r="EH473" s="111"/>
      <c r="EI473" s="111"/>
      <c r="EJ473" s="111"/>
      <c r="EK473" s="111"/>
      <c r="EL473" s="111"/>
      <c r="EM473" s="111"/>
      <c r="EN473" s="111"/>
      <c r="EO473" s="111"/>
      <c r="EP473" s="111"/>
      <c r="EQ473" s="111"/>
      <c r="ER473" s="111"/>
      <c r="ES473" s="111"/>
      <c r="ET473" s="111"/>
      <c r="EU473" s="111"/>
      <c r="EV473" s="111"/>
      <c r="EW473" s="111"/>
      <c r="EX473" s="111"/>
      <c r="EY473" s="111"/>
      <c r="EZ473" s="111"/>
      <c r="FA473" s="111"/>
      <c r="FB473" s="111"/>
      <c r="FC473" s="111"/>
      <c r="FD473" s="111"/>
      <c r="FE473" s="111"/>
      <c r="FF473" s="111"/>
      <c r="FG473" s="111"/>
      <c r="FH473" s="111"/>
      <c r="FI473" s="111"/>
      <c r="FJ473" s="111"/>
      <c r="FK473" s="111"/>
      <c r="FL473" s="111"/>
      <c r="FM473" s="111"/>
      <c r="FN473" s="111"/>
      <c r="FO473" s="111"/>
      <c r="FP473" s="111"/>
      <c r="FQ473" s="111"/>
      <c r="FR473" s="111"/>
      <c r="FS473" s="111"/>
      <c r="FT473" s="111"/>
      <c r="FU473" s="111"/>
      <c r="FV473" s="111"/>
      <c r="FW473" s="111"/>
      <c r="FX473" s="111"/>
      <c r="FY473" s="111"/>
      <c r="FZ473" s="111"/>
      <c r="GA473" s="111"/>
      <c r="GB473" s="111"/>
      <c r="GC473" s="111"/>
      <c r="GD473" s="111"/>
      <c r="GE473" s="111"/>
      <c r="GF473" s="111"/>
      <c r="GG473" s="111"/>
      <c r="GH473" s="111"/>
      <c r="GI473" s="111"/>
      <c r="GJ473" s="111"/>
      <c r="GK473" s="111"/>
      <c r="GL473" s="111"/>
      <c r="GM473" s="111"/>
      <c r="GN473" s="111"/>
      <c r="GO473" s="111"/>
      <c r="GP473" s="111"/>
      <c r="GQ473" s="111"/>
      <c r="GR473" s="111"/>
      <c r="GS473" s="111"/>
      <c r="GT473" s="111"/>
      <c r="GU473" s="111"/>
      <c r="GV473" s="111"/>
      <c r="GW473" s="111"/>
      <c r="GX473" s="111"/>
      <c r="GY473" s="111"/>
      <c r="GZ473" s="111"/>
      <c r="HA473" s="111"/>
      <c r="HB473" s="111"/>
      <c r="HC473" s="111"/>
      <c r="HD473" s="111"/>
      <c r="HE473" s="111"/>
      <c r="HF473" s="111"/>
      <c r="HG473" s="111"/>
      <c r="HH473" s="111"/>
      <c r="HI473" s="111"/>
      <c r="HJ473" s="111"/>
      <c r="HK473" s="111"/>
      <c r="HL473" s="111"/>
      <c r="HM473" s="111"/>
      <c r="HN473" s="111"/>
      <c r="HO473" s="111"/>
      <c r="HP473" s="111"/>
      <c r="HQ473" s="111"/>
      <c r="HR473" s="111"/>
      <c r="HS473" s="111"/>
      <c r="HT473" s="111"/>
      <c r="HU473" s="111"/>
      <c r="HV473" s="111"/>
      <c r="HW473" s="111"/>
      <c r="HX473" s="111"/>
      <c r="HY473" s="111"/>
      <c r="HZ473" s="111"/>
      <c r="IA473" s="111"/>
      <c r="IB473" s="111"/>
      <c r="IC473" s="111"/>
      <c r="ID473" s="111"/>
      <c r="IE473" s="111"/>
      <c r="IF473" s="111"/>
      <c r="IG473" s="111"/>
      <c r="IH473" s="111"/>
      <c r="II473" s="111"/>
      <c r="IJ473" s="111"/>
      <c r="IK473" s="111"/>
      <c r="IL473" s="111"/>
      <c r="IM473" s="111"/>
      <c r="IN473" s="111"/>
      <c r="IO473" s="111"/>
      <c r="IP473" s="111"/>
      <c r="IQ473" s="111"/>
      <c r="IR473" s="111"/>
      <c r="IS473" s="111"/>
      <c r="IT473" s="111"/>
      <c r="IU473" s="111"/>
      <c r="IV473" s="111"/>
      <c r="IW473" s="111"/>
      <c r="IX473" s="111"/>
      <c r="IY473" s="111"/>
      <c r="IZ473" s="111"/>
      <c r="JA473" s="111"/>
      <c r="JB473" s="111"/>
      <c r="JC473" s="111"/>
      <c r="JD473" s="111"/>
      <c r="JE473" s="111"/>
      <c r="JF473" s="111"/>
      <c r="JG473" s="111"/>
      <c r="JH473" s="111"/>
      <c r="JI473" s="111"/>
      <c r="JJ473" s="111"/>
      <c r="JK473" s="111"/>
      <c r="JL473" s="111"/>
      <c r="JM473" s="111"/>
      <c r="JN473" s="111"/>
      <c r="JO473" s="111"/>
      <c r="JP473" s="111"/>
      <c r="JQ473" s="111"/>
      <c r="JR473" s="111"/>
      <c r="JS473" s="111"/>
      <c r="JT473" s="111"/>
      <c r="JU473" s="111"/>
      <c r="JV473" s="111"/>
      <c r="JW473" s="111"/>
      <c r="JX473" s="111"/>
      <c r="JY473" s="111"/>
      <c r="JZ473" s="111"/>
      <c r="KA473" s="111"/>
      <c r="KB473" s="111"/>
      <c r="KC473" s="111"/>
      <c r="KD473" s="111"/>
      <c r="KE473" s="111"/>
      <c r="KF473" s="111"/>
      <c r="KG473" s="111"/>
      <c r="KH473" s="111"/>
      <c r="KI473" s="111"/>
      <c r="KJ473" s="111"/>
      <c r="KK473" s="111"/>
      <c r="KL473" s="111"/>
      <c r="KM473" s="111"/>
      <c r="KN473" s="111"/>
      <c r="KO473" s="111"/>
      <c r="KP473" s="111"/>
      <c r="KQ473" s="111"/>
      <c r="KR473" s="111"/>
      <c r="KS473" s="111"/>
      <c r="KT473" s="111"/>
      <c r="KU473" s="111"/>
      <c r="KV473" s="111"/>
      <c r="KW473" s="111"/>
      <c r="KX473" s="111"/>
      <c r="KY473" s="111"/>
      <c r="KZ473" s="111"/>
      <c r="LA473" s="111"/>
      <c r="LB473" s="111"/>
      <c r="LC473" s="111"/>
      <c r="LD473" s="111"/>
      <c r="LE473" s="111"/>
      <c r="LF473" s="111"/>
      <c r="LG473" s="111"/>
      <c r="LH473" s="111"/>
      <c r="LI473" s="111"/>
      <c r="LJ473" s="111"/>
      <c r="LK473" s="111"/>
      <c r="LL473" s="111"/>
      <c r="LM473" s="111"/>
      <c r="LN473" s="111"/>
      <c r="LO473" s="111"/>
      <c r="LP473" s="111"/>
      <c r="LQ473" s="111"/>
      <c r="LR473" s="111"/>
      <c r="LS473" s="111"/>
      <c r="LT473" s="111"/>
      <c r="LU473" s="111"/>
      <c r="LV473" s="111"/>
      <c r="LW473" s="111"/>
      <c r="LX473" s="111"/>
      <c r="LY473" s="111"/>
      <c r="LZ473" s="111"/>
      <c r="MA473" s="111"/>
      <c r="MB473" s="111"/>
      <c r="MC473" s="111"/>
      <c r="MD473" s="111"/>
      <c r="ME473" s="111"/>
      <c r="MF473" s="111"/>
      <c r="MG473" s="111"/>
      <c r="MH473" s="111"/>
      <c r="MI473" s="111"/>
      <c r="MJ473" s="111"/>
      <c r="MK473" s="111"/>
      <c r="ML473" s="111"/>
      <c r="MM473" s="111"/>
      <c r="MN473" s="111"/>
      <c r="MO473" s="111"/>
      <c r="MP473" s="111"/>
      <c r="MQ473" s="111"/>
      <c r="MR473" s="111"/>
      <c r="MS473" s="111"/>
      <c r="MT473" s="111"/>
      <c r="MU473" s="111"/>
      <c r="MV473" s="111"/>
      <c r="MW473" s="111"/>
      <c r="MX473" s="111"/>
      <c r="MY473" s="111"/>
      <c r="MZ473" s="111"/>
      <c r="NA473" s="111"/>
      <c r="NB473" s="111"/>
      <c r="NC473" s="111"/>
      <c r="ND473" s="111"/>
      <c r="NE473" s="111"/>
      <c r="NF473" s="111"/>
      <c r="NG473" s="111"/>
      <c r="NH473" s="111"/>
      <c r="NI473" s="111"/>
      <c r="NJ473" s="111"/>
      <c r="NK473" s="111"/>
      <c r="NL473" s="111"/>
      <c r="NM473" s="111"/>
      <c r="NN473" s="111"/>
      <c r="NO473" s="111"/>
      <c r="NP473" s="111"/>
      <c r="NQ473" s="111"/>
      <c r="NR473" s="111"/>
      <c r="NS473" s="111"/>
      <c r="NT473" s="111"/>
      <c r="NU473" s="111"/>
      <c r="NV473" s="111"/>
      <c r="NW473" s="111"/>
      <c r="NX473" s="111"/>
      <c r="NY473" s="111"/>
      <c r="NZ473" s="111"/>
      <c r="OA473" s="111"/>
      <c r="OB473" s="111"/>
      <c r="OC473" s="111"/>
      <c r="OD473" s="111"/>
      <c r="OE473" s="111"/>
      <c r="OF473" s="111"/>
      <c r="OG473" s="111"/>
      <c r="OH473" s="111"/>
      <c r="OI473" s="111"/>
      <c r="OJ473" s="111"/>
      <c r="OK473" s="111"/>
      <c r="OL473" s="111"/>
      <c r="OM473" s="111"/>
      <c r="ON473" s="111"/>
      <c r="OO473" s="111"/>
      <c r="OP473" s="111"/>
      <c r="OQ473" s="111"/>
      <c r="OR473" s="111"/>
      <c r="OS473" s="111"/>
      <c r="OT473" s="111"/>
      <c r="OU473" s="111"/>
      <c r="OV473" s="111"/>
      <c r="OW473" s="111"/>
      <c r="OX473" s="111"/>
      <c r="OY473" s="111"/>
      <c r="OZ473" s="111"/>
      <c r="PA473" s="111"/>
      <c r="PB473" s="111"/>
      <c r="PC473" s="111"/>
      <c r="PD473" s="111"/>
      <c r="PE473" s="111"/>
      <c r="PF473" s="111"/>
      <c r="PG473" s="111"/>
      <c r="PH473" s="111"/>
      <c r="PI473" s="111"/>
      <c r="PJ473" s="111"/>
      <c r="PK473" s="111"/>
      <c r="PL473" s="111"/>
      <c r="PM473" s="111"/>
      <c r="PN473" s="111"/>
      <c r="PO473" s="111"/>
      <c r="PP473" s="111"/>
      <c r="PQ473" s="111"/>
      <c r="PR473" s="111"/>
      <c r="PS473" s="111"/>
      <c r="PT473" s="111"/>
      <c r="PU473" s="111"/>
      <c r="PV473" s="111"/>
      <c r="PW473" s="111"/>
      <c r="PX473" s="111"/>
      <c r="PY473" s="111"/>
      <c r="PZ473" s="111"/>
      <c r="QA473" s="111"/>
      <c r="QB473" s="111"/>
      <c r="QC473" s="111"/>
      <c r="QD473" s="111"/>
      <c r="QE473" s="111"/>
      <c r="QF473" s="111"/>
      <c r="QG473" s="111"/>
      <c r="QH473" s="111"/>
      <c r="QI473" s="111"/>
      <c r="QJ473" s="111"/>
      <c r="QK473" s="111"/>
      <c r="QL473" s="111"/>
      <c r="QM473" s="111"/>
      <c r="QN473" s="111"/>
      <c r="QO473" s="111"/>
      <c r="QP473" s="111"/>
      <c r="QQ473" s="111"/>
      <c r="QR473" s="111"/>
      <c r="QS473" s="111"/>
      <c r="QT473" s="111"/>
      <c r="QU473" s="111"/>
      <c r="QV473" s="111"/>
      <c r="QW473" s="111"/>
      <c r="QX473" s="111"/>
      <c r="QY473" s="111"/>
      <c r="QZ473" s="111"/>
      <c r="RA473" s="111"/>
      <c r="RB473" s="111"/>
      <c r="RC473" s="111"/>
      <c r="RD473" s="111"/>
      <c r="RE473" s="111"/>
      <c r="RF473" s="111"/>
      <c r="RG473" s="111"/>
      <c r="RH473" s="111"/>
      <c r="RI473" s="111"/>
      <c r="RJ473" s="111"/>
      <c r="RK473" s="111"/>
      <c r="RL473" s="111"/>
      <c r="RM473" s="111"/>
      <c r="RN473" s="111"/>
      <c r="RO473" s="111"/>
      <c r="RP473" s="111"/>
      <c r="RQ473" s="111"/>
      <c r="RR473" s="111"/>
      <c r="RS473" s="111"/>
      <c r="RT473" s="111"/>
      <c r="RU473" s="111"/>
      <c r="RV473" s="111"/>
      <c r="RW473" s="111"/>
      <c r="RX473" s="111"/>
      <c r="RY473" s="111"/>
      <c r="RZ473" s="111"/>
      <c r="SA473" s="111"/>
      <c r="SB473" s="111"/>
      <c r="SC473" s="111"/>
      <c r="SD473" s="111"/>
      <c r="SE473" s="111"/>
      <c r="SF473" s="111"/>
      <c r="SG473" s="111"/>
      <c r="SH473" s="111"/>
      <c r="SI473" s="111"/>
      <c r="SJ473" s="111"/>
      <c r="SK473" s="111"/>
      <c r="SL473" s="111"/>
      <c r="SM473" s="111"/>
      <c r="SN473" s="111"/>
      <c r="SO473" s="111"/>
      <c r="SP473" s="111"/>
      <c r="SQ473" s="111"/>
      <c r="SR473" s="111"/>
      <c r="SS473" s="111"/>
      <c r="ST473" s="111"/>
      <c r="SU473" s="111"/>
      <c r="SV473" s="111"/>
      <c r="SW473" s="111"/>
      <c r="SX473" s="111"/>
      <c r="SY473" s="111"/>
      <c r="SZ473" s="111"/>
      <c r="TA473" s="111"/>
      <c r="TB473" s="111"/>
      <c r="TC473" s="111"/>
      <c r="TD473" s="111"/>
      <c r="TE473" s="111"/>
      <c r="TF473" s="111"/>
      <c r="TG473" s="111"/>
      <c r="TH473" s="111"/>
      <c r="TI473" s="111"/>
      <c r="TJ473" s="111"/>
      <c r="TK473" s="111"/>
      <c r="TL473" s="111"/>
      <c r="TM473" s="111"/>
      <c r="TN473" s="111"/>
      <c r="TO473" s="111"/>
      <c r="TP473" s="111"/>
      <c r="TQ473" s="111"/>
      <c r="TR473" s="111"/>
      <c r="TS473" s="111"/>
      <c r="TT473" s="111"/>
      <c r="TU473" s="111"/>
      <c r="TV473" s="111"/>
      <c r="TW473" s="111"/>
      <c r="TX473" s="111"/>
      <c r="TY473" s="111"/>
      <c r="TZ473" s="111"/>
      <c r="UA473" s="111"/>
      <c r="UB473" s="111"/>
      <c r="UC473" s="111"/>
      <c r="UD473" s="111"/>
      <c r="UE473" s="111"/>
      <c r="UF473" s="111"/>
      <c r="UG473" s="111"/>
      <c r="UH473" s="111"/>
      <c r="UI473" s="111"/>
      <c r="UJ473" s="111"/>
      <c r="UK473" s="111"/>
      <c r="UL473" s="111"/>
      <c r="UM473" s="111"/>
      <c r="UN473" s="111"/>
      <c r="UO473" s="111"/>
      <c r="UP473" s="111"/>
      <c r="UQ473" s="111"/>
      <c r="UR473" s="111"/>
      <c r="US473" s="111"/>
      <c r="UT473" s="111"/>
      <c r="UU473" s="111"/>
      <c r="UV473" s="111"/>
      <c r="UW473" s="111"/>
      <c r="UX473" s="111"/>
      <c r="UY473" s="111"/>
      <c r="UZ473" s="111"/>
      <c r="VA473" s="111"/>
      <c r="VB473" s="111"/>
      <c r="VC473" s="111"/>
      <c r="VD473" s="111"/>
      <c r="VE473" s="111"/>
      <c r="VF473" s="111"/>
      <c r="VG473" s="111"/>
      <c r="VH473" s="111"/>
      <c r="VI473" s="111"/>
      <c r="VJ473" s="111"/>
      <c r="VK473" s="111"/>
      <c r="VL473" s="111"/>
      <c r="VM473" s="111"/>
      <c r="VN473" s="111"/>
      <c r="VO473" s="111"/>
      <c r="VP473" s="111"/>
      <c r="VQ473" s="111"/>
      <c r="VR473" s="111"/>
      <c r="VS473" s="111"/>
      <c r="VT473" s="111"/>
      <c r="VU473" s="111"/>
      <c r="VV473" s="111"/>
      <c r="VW473" s="111"/>
      <c r="VX473" s="111"/>
      <c r="VY473" s="111"/>
      <c r="VZ473" s="111"/>
      <c r="WA473" s="111"/>
      <c r="WB473" s="111"/>
      <c r="WC473" s="111"/>
      <c r="WD473" s="111"/>
      <c r="WE473" s="111"/>
      <c r="WF473" s="111"/>
      <c r="WG473" s="111"/>
      <c r="WH473" s="111"/>
      <c r="WI473" s="111"/>
      <c r="WJ473" s="111"/>
      <c r="WK473" s="111"/>
      <c r="WL473" s="111"/>
      <c r="WM473" s="111"/>
      <c r="WN473" s="111"/>
      <c r="WO473" s="111"/>
      <c r="WP473" s="111"/>
      <c r="WQ473" s="111"/>
      <c r="WR473" s="111"/>
      <c r="WS473" s="111"/>
      <c r="WT473" s="111"/>
      <c r="WU473" s="111"/>
      <c r="WV473" s="111"/>
      <c r="WW473" s="111"/>
      <c r="WX473" s="111"/>
      <c r="WY473" s="111"/>
      <c r="WZ473" s="111"/>
      <c r="XA473" s="111"/>
      <c r="XB473" s="111"/>
      <c r="XC473" s="111"/>
      <c r="XD473" s="111"/>
      <c r="XE473" s="111"/>
      <c r="XF473" s="111"/>
      <c r="XG473" s="111"/>
      <c r="XH473" s="111"/>
      <c r="XI473" s="111"/>
      <c r="XJ473" s="111"/>
      <c r="XK473" s="111"/>
      <c r="XL473" s="111"/>
      <c r="XM473" s="111"/>
      <c r="XN473" s="111"/>
      <c r="XO473" s="111"/>
      <c r="XP473" s="111"/>
      <c r="XQ473" s="111"/>
      <c r="XR473" s="111"/>
      <c r="XS473" s="111"/>
      <c r="XT473" s="111"/>
      <c r="XU473" s="111"/>
      <c r="XV473" s="111"/>
      <c r="XW473" s="111"/>
      <c r="XX473" s="111"/>
      <c r="XY473" s="111"/>
      <c r="XZ473" s="111"/>
      <c r="YA473" s="111"/>
      <c r="YB473" s="111"/>
      <c r="YC473" s="111"/>
      <c r="YD473" s="111"/>
      <c r="YE473" s="111"/>
      <c r="YF473" s="111"/>
      <c r="YG473" s="111"/>
      <c r="YH473" s="111"/>
      <c r="YI473" s="111"/>
      <c r="YJ473" s="111"/>
      <c r="YK473" s="111"/>
      <c r="YL473" s="111"/>
      <c r="YM473" s="111"/>
      <c r="YN473" s="111"/>
      <c r="YO473" s="111"/>
      <c r="YP473" s="111"/>
      <c r="YQ473" s="111"/>
      <c r="YR473" s="111"/>
      <c r="YS473" s="111"/>
      <c r="YT473" s="111"/>
      <c r="YU473" s="111"/>
      <c r="YV473" s="111"/>
      <c r="YW473" s="111"/>
      <c r="YX473" s="111"/>
      <c r="YY473" s="111"/>
      <c r="YZ473" s="111"/>
      <c r="ZA473" s="111"/>
      <c r="ZB473" s="111"/>
      <c r="ZC473" s="111"/>
      <c r="ZD473" s="111"/>
      <c r="ZE473" s="111"/>
      <c r="ZF473" s="111"/>
      <c r="ZG473" s="111"/>
      <c r="ZH473" s="111"/>
      <c r="ZI473" s="111"/>
      <c r="ZJ473" s="111"/>
      <c r="ZK473" s="111"/>
      <c r="ZL473" s="111"/>
      <c r="ZM473" s="111"/>
      <c r="ZN473" s="111"/>
      <c r="ZO473" s="111"/>
      <c r="ZP473" s="111"/>
      <c r="ZQ473" s="111"/>
      <c r="ZR473" s="111"/>
      <c r="ZS473" s="111"/>
      <c r="ZT473" s="111"/>
      <c r="ZU473" s="111"/>
      <c r="ZV473" s="111"/>
      <c r="ZW473" s="111"/>
      <c r="ZX473" s="111"/>
      <c r="ZY473" s="111"/>
      <c r="ZZ473" s="111"/>
      <c r="AAA473" s="111"/>
      <c r="AAB473" s="111"/>
      <c r="AAC473" s="111"/>
      <c r="AAD473" s="111"/>
      <c r="AAE473" s="111"/>
      <c r="AAF473" s="111"/>
      <c r="AAG473" s="111"/>
      <c r="AAH473" s="111"/>
      <c r="AAI473" s="111"/>
      <c r="AAJ473" s="111"/>
      <c r="AAK473" s="111"/>
      <c r="AAL473" s="111"/>
      <c r="AAM473" s="111"/>
      <c r="AAN473" s="111"/>
      <c r="AAO473" s="111"/>
      <c r="AAP473" s="111"/>
      <c r="AAQ473" s="111"/>
      <c r="AAR473" s="111"/>
      <c r="AAS473" s="111"/>
      <c r="AAT473" s="111"/>
      <c r="AAU473" s="111"/>
      <c r="AAV473" s="111"/>
      <c r="AAW473" s="111"/>
      <c r="AAX473" s="111"/>
      <c r="AAY473" s="111"/>
      <c r="AAZ473" s="111"/>
      <c r="ABA473" s="111"/>
      <c r="ABB473" s="111"/>
      <c r="ABC473" s="111"/>
      <c r="ABD473" s="111"/>
      <c r="ABE473" s="111"/>
      <c r="ABF473" s="111"/>
      <c r="ABG473" s="111"/>
      <c r="ABH473" s="111"/>
      <c r="ABI473" s="111"/>
      <c r="ABJ473" s="111"/>
      <c r="ABK473" s="111"/>
      <c r="ABL473" s="111"/>
      <c r="ABM473" s="111"/>
      <c r="ABN473" s="111"/>
      <c r="ABO473" s="111"/>
      <c r="ABP473" s="111"/>
      <c r="ABQ473" s="111"/>
      <c r="ABR473" s="111"/>
      <c r="ABS473" s="111"/>
      <c r="ABT473" s="111"/>
      <c r="ABU473" s="111"/>
      <c r="ABV473" s="111"/>
      <c r="ABW473" s="111"/>
      <c r="ABX473" s="111"/>
      <c r="ABY473" s="111"/>
      <c r="ABZ473" s="111"/>
      <c r="ACA473" s="111"/>
      <c r="ACB473" s="111"/>
      <c r="ACC473" s="111"/>
      <c r="ACD473" s="111"/>
      <c r="ACE473" s="111"/>
      <c r="ACF473" s="111"/>
      <c r="ACG473" s="111"/>
      <c r="ACH473" s="111"/>
      <c r="ACI473" s="111"/>
      <c r="ACJ473" s="111"/>
      <c r="ACK473" s="111"/>
      <c r="ACL473" s="111"/>
      <c r="ACM473" s="111"/>
      <c r="ACN473" s="111"/>
      <c r="ACO473" s="111"/>
      <c r="ACP473" s="111"/>
      <c r="ACQ473" s="111"/>
      <c r="ACR473" s="111"/>
      <c r="ACS473" s="111"/>
      <c r="ACT473" s="111"/>
      <c r="ACU473" s="111"/>
      <c r="ACV473" s="111"/>
      <c r="ACW473" s="111"/>
      <c r="ACX473" s="111"/>
      <c r="ACY473" s="111"/>
      <c r="ACZ473" s="111"/>
      <c r="ADA473" s="111"/>
      <c r="ADB473" s="111"/>
      <c r="ADC473" s="111"/>
      <c r="ADD473" s="111"/>
      <c r="ADE473" s="111"/>
      <c r="ADF473" s="111"/>
      <c r="ADG473" s="111"/>
      <c r="ADH473" s="111"/>
      <c r="ADI473" s="111"/>
      <c r="ADJ473" s="111"/>
      <c r="ADK473" s="111"/>
      <c r="ADL473" s="111"/>
      <c r="ADM473" s="111"/>
      <c r="ADN473" s="111"/>
      <c r="ADO473" s="111"/>
      <c r="ADP473" s="111"/>
      <c r="ADQ473" s="111"/>
      <c r="ADR473" s="111"/>
      <c r="ADS473" s="111"/>
      <c r="ADT473" s="111"/>
      <c r="ADU473" s="111"/>
      <c r="ADV473" s="111"/>
    </row>
    <row r="474" spans="4:802" s="110" customFormat="1"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  <c r="AD474" s="111"/>
      <c r="AE474" s="111"/>
      <c r="AF474" s="111"/>
      <c r="AG474" s="111"/>
      <c r="AH474" s="111"/>
      <c r="AI474" s="111"/>
      <c r="AJ474" s="111"/>
      <c r="AK474" s="111"/>
      <c r="AL474" s="111"/>
      <c r="AM474" s="111"/>
      <c r="AN474" s="111"/>
      <c r="AO474" s="111"/>
      <c r="AP474" s="111"/>
      <c r="AQ474" s="111"/>
      <c r="AR474" s="111"/>
      <c r="AS474" s="111"/>
      <c r="AT474" s="111"/>
      <c r="AU474" s="111"/>
      <c r="AV474" s="111"/>
      <c r="AW474" s="111"/>
      <c r="AX474" s="111"/>
      <c r="AY474" s="111"/>
      <c r="AZ474" s="111"/>
      <c r="BA474" s="111"/>
      <c r="BB474" s="111"/>
      <c r="BC474" s="111"/>
      <c r="BD474" s="111"/>
      <c r="BE474" s="111"/>
      <c r="BF474" s="111"/>
      <c r="BG474" s="111"/>
      <c r="BH474" s="111"/>
      <c r="BI474" s="111"/>
      <c r="BJ474" s="111"/>
      <c r="BK474" s="111"/>
      <c r="BL474" s="111"/>
      <c r="BM474" s="111"/>
      <c r="BN474" s="111"/>
      <c r="BO474" s="111"/>
      <c r="BP474" s="111"/>
      <c r="BQ474" s="111"/>
      <c r="BR474" s="111"/>
      <c r="BS474" s="111"/>
      <c r="BT474" s="111"/>
      <c r="BU474" s="111"/>
      <c r="BV474" s="111"/>
      <c r="BW474" s="111"/>
      <c r="BX474" s="111"/>
      <c r="BY474" s="111"/>
      <c r="BZ474" s="111"/>
      <c r="CA474" s="111"/>
      <c r="CB474" s="111"/>
      <c r="CC474" s="111"/>
      <c r="CD474" s="111"/>
      <c r="CE474" s="111"/>
      <c r="CF474" s="111"/>
      <c r="CG474" s="111"/>
      <c r="CH474" s="111"/>
      <c r="CI474" s="111"/>
      <c r="CJ474" s="111"/>
      <c r="CK474" s="111"/>
      <c r="CL474" s="111"/>
      <c r="CM474" s="111"/>
      <c r="CN474" s="111"/>
      <c r="CO474" s="111"/>
      <c r="CP474" s="111"/>
      <c r="CQ474" s="111"/>
      <c r="CR474" s="111"/>
      <c r="CS474" s="111"/>
      <c r="CT474" s="111"/>
      <c r="CU474" s="111"/>
      <c r="CV474" s="111"/>
      <c r="CW474" s="111"/>
      <c r="CX474" s="111"/>
      <c r="CY474" s="111"/>
      <c r="CZ474" s="111"/>
      <c r="DA474" s="111"/>
      <c r="DB474" s="111"/>
      <c r="DC474" s="111"/>
      <c r="DD474" s="111"/>
      <c r="DE474" s="111"/>
      <c r="DF474" s="111"/>
      <c r="DG474" s="111"/>
      <c r="DH474" s="111"/>
      <c r="DI474" s="111"/>
      <c r="DJ474" s="111"/>
      <c r="DK474" s="111"/>
      <c r="DL474" s="111"/>
      <c r="DM474" s="111"/>
      <c r="DN474" s="111"/>
      <c r="DO474" s="111"/>
      <c r="DP474" s="111"/>
      <c r="DQ474" s="111"/>
      <c r="DR474" s="111"/>
      <c r="DS474" s="111"/>
      <c r="DT474" s="111"/>
      <c r="DU474" s="111"/>
      <c r="DV474" s="111"/>
      <c r="DW474" s="111"/>
      <c r="DX474" s="111"/>
      <c r="DY474" s="111"/>
      <c r="DZ474" s="111"/>
      <c r="EA474" s="111"/>
      <c r="EB474" s="111"/>
      <c r="EC474" s="111"/>
      <c r="ED474" s="111"/>
      <c r="EE474" s="111"/>
      <c r="EF474" s="111"/>
      <c r="EG474" s="111"/>
      <c r="EH474" s="111"/>
      <c r="EI474" s="111"/>
      <c r="EJ474" s="111"/>
      <c r="EK474" s="111"/>
      <c r="EL474" s="111"/>
      <c r="EM474" s="111"/>
      <c r="EN474" s="111"/>
      <c r="EO474" s="111"/>
      <c r="EP474" s="111"/>
      <c r="EQ474" s="111"/>
      <c r="ER474" s="111"/>
      <c r="ES474" s="111"/>
      <c r="ET474" s="111"/>
      <c r="EU474" s="111"/>
      <c r="EV474" s="111"/>
      <c r="EW474" s="111"/>
      <c r="EX474" s="111"/>
      <c r="EY474" s="111"/>
      <c r="EZ474" s="111"/>
      <c r="FA474" s="111"/>
      <c r="FB474" s="111"/>
      <c r="FC474" s="111"/>
      <c r="FD474" s="111"/>
      <c r="FE474" s="111"/>
      <c r="FF474" s="111"/>
      <c r="FG474" s="111"/>
      <c r="FH474" s="111"/>
      <c r="FI474" s="111"/>
      <c r="FJ474" s="111"/>
      <c r="FK474" s="111"/>
      <c r="FL474" s="111"/>
      <c r="FM474" s="111"/>
      <c r="FN474" s="111"/>
      <c r="FO474" s="111"/>
      <c r="FP474" s="111"/>
      <c r="FQ474" s="111"/>
      <c r="FR474" s="111"/>
      <c r="FS474" s="111"/>
      <c r="FT474" s="111"/>
      <c r="FU474" s="111"/>
      <c r="FV474" s="111"/>
      <c r="FW474" s="111"/>
      <c r="FX474" s="111"/>
      <c r="FY474" s="111"/>
      <c r="FZ474" s="111"/>
      <c r="GA474" s="111"/>
      <c r="GB474" s="111"/>
      <c r="GC474" s="111"/>
      <c r="GD474" s="111"/>
      <c r="GE474" s="111"/>
      <c r="GF474" s="111"/>
      <c r="GG474" s="111"/>
      <c r="GH474" s="111"/>
      <c r="GI474" s="111"/>
      <c r="GJ474" s="111"/>
      <c r="GK474" s="111"/>
      <c r="GL474" s="111"/>
      <c r="GM474" s="111"/>
      <c r="GN474" s="111"/>
      <c r="GO474" s="111"/>
      <c r="GP474" s="111"/>
      <c r="GQ474" s="111"/>
      <c r="GR474" s="111"/>
      <c r="GS474" s="111"/>
      <c r="GT474" s="111"/>
      <c r="GU474" s="111"/>
      <c r="GV474" s="111"/>
      <c r="GW474" s="111"/>
      <c r="GX474" s="111"/>
      <c r="GY474" s="111"/>
      <c r="GZ474" s="111"/>
      <c r="HA474" s="111"/>
      <c r="HB474" s="111"/>
      <c r="HC474" s="111"/>
      <c r="HD474" s="111"/>
      <c r="HE474" s="111"/>
      <c r="HF474" s="111"/>
      <c r="HG474" s="111"/>
      <c r="HH474" s="111"/>
      <c r="HI474" s="111"/>
      <c r="HJ474" s="111"/>
      <c r="HK474" s="111"/>
      <c r="HL474" s="111"/>
      <c r="HM474" s="111"/>
      <c r="HN474" s="111"/>
      <c r="HO474" s="111"/>
      <c r="HP474" s="111"/>
      <c r="HQ474" s="111"/>
      <c r="HR474" s="111"/>
      <c r="HS474" s="111"/>
      <c r="HT474" s="111"/>
      <c r="HU474" s="111"/>
      <c r="HV474" s="111"/>
      <c r="HW474" s="111"/>
      <c r="HX474" s="111"/>
      <c r="HY474" s="111"/>
      <c r="HZ474" s="111"/>
      <c r="IA474" s="111"/>
      <c r="IB474" s="111"/>
      <c r="IC474" s="111"/>
      <c r="ID474" s="111"/>
      <c r="IE474" s="111"/>
      <c r="IF474" s="111"/>
      <c r="IG474" s="111"/>
      <c r="IH474" s="111"/>
      <c r="II474" s="111"/>
      <c r="IJ474" s="111"/>
      <c r="IK474" s="111"/>
      <c r="IL474" s="111"/>
      <c r="IM474" s="111"/>
      <c r="IN474" s="111"/>
      <c r="IO474" s="111"/>
      <c r="IP474" s="111"/>
      <c r="IQ474" s="111"/>
      <c r="IR474" s="111"/>
      <c r="IS474" s="111"/>
      <c r="IT474" s="111"/>
      <c r="IU474" s="111"/>
      <c r="IV474" s="111"/>
      <c r="IW474" s="111"/>
      <c r="IX474" s="111"/>
      <c r="IY474" s="111"/>
      <c r="IZ474" s="111"/>
      <c r="JA474" s="111"/>
      <c r="JB474" s="111"/>
      <c r="JC474" s="111"/>
      <c r="JD474" s="111"/>
      <c r="JE474" s="111"/>
      <c r="JF474" s="111"/>
      <c r="JG474" s="111"/>
      <c r="JH474" s="111"/>
      <c r="JI474" s="111"/>
      <c r="JJ474" s="111"/>
      <c r="JK474" s="111"/>
      <c r="JL474" s="111"/>
      <c r="JM474" s="111"/>
      <c r="JN474" s="111"/>
      <c r="JO474" s="111"/>
      <c r="JP474" s="111"/>
      <c r="JQ474" s="111"/>
      <c r="JR474" s="111"/>
      <c r="JS474" s="111"/>
      <c r="JT474" s="111"/>
      <c r="JU474" s="111"/>
      <c r="JV474" s="111"/>
      <c r="JW474" s="111"/>
      <c r="JX474" s="111"/>
      <c r="JY474" s="111"/>
      <c r="JZ474" s="111"/>
      <c r="KA474" s="111"/>
      <c r="KB474" s="111"/>
      <c r="KC474" s="111"/>
      <c r="KD474" s="111"/>
      <c r="KE474" s="111"/>
      <c r="KF474" s="111"/>
      <c r="KG474" s="111"/>
      <c r="KH474" s="111"/>
      <c r="KI474" s="111"/>
      <c r="KJ474" s="111"/>
      <c r="KK474" s="111"/>
      <c r="KL474" s="111"/>
      <c r="KM474" s="111"/>
      <c r="KN474" s="111"/>
      <c r="KO474" s="111"/>
      <c r="KP474" s="111"/>
      <c r="KQ474" s="111"/>
      <c r="KR474" s="111"/>
      <c r="KS474" s="111"/>
      <c r="KT474" s="111"/>
      <c r="KU474" s="111"/>
      <c r="KV474" s="111"/>
      <c r="KW474" s="111"/>
      <c r="KX474" s="111"/>
      <c r="KY474" s="111"/>
      <c r="KZ474" s="111"/>
      <c r="LA474" s="111"/>
      <c r="LB474" s="111"/>
      <c r="LC474" s="111"/>
      <c r="LD474" s="111"/>
      <c r="LE474" s="111"/>
      <c r="LF474" s="111"/>
      <c r="LG474" s="111"/>
      <c r="LH474" s="111"/>
      <c r="LI474" s="111"/>
      <c r="LJ474" s="111"/>
      <c r="LK474" s="111"/>
      <c r="LL474" s="111"/>
      <c r="LM474" s="111"/>
      <c r="LN474" s="111"/>
      <c r="LO474" s="111"/>
      <c r="LP474" s="111"/>
      <c r="LQ474" s="111"/>
      <c r="LR474" s="111"/>
      <c r="LS474" s="111"/>
      <c r="LT474" s="111"/>
      <c r="LU474" s="111"/>
      <c r="LV474" s="111"/>
      <c r="LW474" s="111"/>
      <c r="LX474" s="111"/>
      <c r="LY474" s="111"/>
      <c r="LZ474" s="111"/>
      <c r="MA474" s="111"/>
      <c r="MB474" s="111"/>
      <c r="MC474" s="111"/>
      <c r="MD474" s="111"/>
      <c r="ME474" s="111"/>
      <c r="MF474" s="111"/>
      <c r="MG474" s="111"/>
      <c r="MH474" s="111"/>
      <c r="MI474" s="111"/>
      <c r="MJ474" s="111"/>
      <c r="MK474" s="111"/>
      <c r="ML474" s="111"/>
      <c r="MM474" s="111"/>
      <c r="MN474" s="111"/>
      <c r="MO474" s="111"/>
      <c r="MP474" s="111"/>
      <c r="MQ474" s="111"/>
      <c r="MR474" s="111"/>
      <c r="MS474" s="111"/>
      <c r="MT474" s="111"/>
      <c r="MU474" s="111"/>
      <c r="MV474" s="111"/>
      <c r="MW474" s="111"/>
      <c r="MX474" s="111"/>
      <c r="MY474" s="111"/>
      <c r="MZ474" s="111"/>
      <c r="NA474" s="111"/>
      <c r="NB474" s="111"/>
      <c r="NC474" s="111"/>
      <c r="ND474" s="111"/>
      <c r="NE474" s="111"/>
      <c r="NF474" s="111"/>
      <c r="NG474" s="111"/>
      <c r="NH474" s="111"/>
      <c r="NI474" s="111"/>
      <c r="NJ474" s="111"/>
      <c r="NK474" s="111"/>
      <c r="NL474" s="111"/>
      <c r="NM474" s="111"/>
      <c r="NN474" s="111"/>
      <c r="NO474" s="111"/>
      <c r="NP474" s="111"/>
      <c r="NQ474" s="111"/>
      <c r="NR474" s="111"/>
      <c r="NS474" s="111"/>
      <c r="NT474" s="111"/>
      <c r="NU474" s="111"/>
      <c r="NV474" s="111"/>
      <c r="NW474" s="111"/>
      <c r="NX474" s="111"/>
      <c r="NY474" s="111"/>
      <c r="NZ474" s="111"/>
      <c r="OA474" s="111"/>
      <c r="OB474" s="111"/>
      <c r="OC474" s="111"/>
      <c r="OD474" s="111"/>
      <c r="OE474" s="111"/>
      <c r="OF474" s="111"/>
      <c r="OG474" s="111"/>
      <c r="OH474" s="111"/>
      <c r="OI474" s="111"/>
      <c r="OJ474" s="111"/>
      <c r="OK474" s="111"/>
      <c r="OL474" s="111"/>
      <c r="OM474" s="111"/>
      <c r="ON474" s="111"/>
      <c r="OO474" s="111"/>
      <c r="OP474" s="111"/>
      <c r="OQ474" s="111"/>
      <c r="OR474" s="111"/>
      <c r="OS474" s="111"/>
      <c r="OT474" s="111"/>
      <c r="OU474" s="111"/>
      <c r="OV474" s="111"/>
      <c r="OW474" s="111"/>
      <c r="OX474" s="111"/>
      <c r="OY474" s="111"/>
      <c r="OZ474" s="111"/>
      <c r="PA474" s="111"/>
      <c r="PB474" s="111"/>
      <c r="PC474" s="111"/>
      <c r="PD474" s="111"/>
      <c r="PE474" s="111"/>
      <c r="PF474" s="111"/>
      <c r="PG474" s="111"/>
      <c r="PH474" s="111"/>
      <c r="PI474" s="111"/>
      <c r="PJ474" s="111"/>
      <c r="PK474" s="111"/>
      <c r="PL474" s="111"/>
      <c r="PM474" s="111"/>
      <c r="PN474" s="111"/>
      <c r="PO474" s="111"/>
      <c r="PP474" s="111"/>
      <c r="PQ474" s="111"/>
      <c r="PR474" s="111"/>
      <c r="PS474" s="111"/>
      <c r="PT474" s="111"/>
      <c r="PU474" s="111"/>
      <c r="PV474" s="111"/>
      <c r="PW474" s="111"/>
      <c r="PX474" s="111"/>
      <c r="PY474" s="111"/>
      <c r="PZ474" s="111"/>
      <c r="QA474" s="111"/>
      <c r="QB474" s="111"/>
      <c r="QC474" s="111"/>
      <c r="QD474" s="111"/>
      <c r="QE474" s="111"/>
      <c r="QF474" s="111"/>
      <c r="QG474" s="111"/>
      <c r="QH474" s="111"/>
      <c r="QI474" s="111"/>
      <c r="QJ474" s="111"/>
      <c r="QK474" s="111"/>
      <c r="QL474" s="111"/>
      <c r="QM474" s="111"/>
      <c r="QN474" s="111"/>
      <c r="QO474" s="111"/>
      <c r="QP474" s="111"/>
      <c r="QQ474" s="111"/>
      <c r="QR474" s="111"/>
      <c r="QS474" s="111"/>
      <c r="QT474" s="111"/>
      <c r="QU474" s="111"/>
      <c r="QV474" s="111"/>
      <c r="QW474" s="111"/>
      <c r="QX474" s="111"/>
      <c r="QY474" s="111"/>
      <c r="QZ474" s="111"/>
      <c r="RA474" s="111"/>
      <c r="RB474" s="111"/>
      <c r="RC474" s="111"/>
      <c r="RD474" s="111"/>
      <c r="RE474" s="111"/>
      <c r="RF474" s="111"/>
      <c r="RG474" s="111"/>
      <c r="RH474" s="111"/>
      <c r="RI474" s="111"/>
      <c r="RJ474" s="111"/>
      <c r="RK474" s="111"/>
      <c r="RL474" s="111"/>
      <c r="RM474" s="111"/>
      <c r="RN474" s="111"/>
      <c r="RO474" s="111"/>
      <c r="RP474" s="111"/>
      <c r="RQ474" s="111"/>
      <c r="RR474" s="111"/>
      <c r="RS474" s="111"/>
      <c r="RT474" s="111"/>
      <c r="RU474" s="111"/>
      <c r="RV474" s="111"/>
      <c r="RW474" s="111"/>
      <c r="RX474" s="111"/>
      <c r="RY474" s="111"/>
      <c r="RZ474" s="111"/>
      <c r="SA474" s="111"/>
      <c r="SB474" s="111"/>
      <c r="SC474" s="111"/>
      <c r="SD474" s="111"/>
      <c r="SE474" s="111"/>
      <c r="SF474" s="111"/>
      <c r="SG474" s="111"/>
      <c r="SH474" s="111"/>
      <c r="SI474" s="111"/>
      <c r="SJ474" s="111"/>
      <c r="SK474" s="111"/>
      <c r="SL474" s="111"/>
      <c r="SM474" s="111"/>
      <c r="SN474" s="111"/>
      <c r="SO474" s="111"/>
      <c r="SP474" s="111"/>
      <c r="SQ474" s="111"/>
      <c r="SR474" s="111"/>
      <c r="SS474" s="111"/>
      <c r="ST474" s="111"/>
      <c r="SU474" s="111"/>
      <c r="SV474" s="111"/>
      <c r="SW474" s="111"/>
      <c r="SX474" s="111"/>
      <c r="SY474" s="111"/>
      <c r="SZ474" s="111"/>
      <c r="TA474" s="111"/>
      <c r="TB474" s="111"/>
      <c r="TC474" s="111"/>
      <c r="TD474" s="111"/>
      <c r="TE474" s="111"/>
      <c r="TF474" s="111"/>
      <c r="TG474" s="111"/>
      <c r="TH474" s="111"/>
      <c r="TI474" s="111"/>
      <c r="TJ474" s="111"/>
      <c r="TK474" s="111"/>
      <c r="TL474" s="111"/>
      <c r="TM474" s="111"/>
      <c r="TN474" s="111"/>
      <c r="TO474" s="111"/>
      <c r="TP474" s="111"/>
      <c r="TQ474" s="111"/>
      <c r="TR474" s="111"/>
      <c r="TS474" s="111"/>
      <c r="TT474" s="111"/>
      <c r="TU474" s="111"/>
      <c r="TV474" s="111"/>
      <c r="TW474" s="111"/>
      <c r="TX474" s="111"/>
      <c r="TY474" s="111"/>
      <c r="TZ474" s="111"/>
      <c r="UA474" s="111"/>
      <c r="UB474" s="111"/>
      <c r="UC474" s="111"/>
      <c r="UD474" s="111"/>
      <c r="UE474" s="111"/>
      <c r="UF474" s="111"/>
      <c r="UG474" s="111"/>
      <c r="UH474" s="111"/>
      <c r="UI474" s="111"/>
      <c r="UJ474" s="111"/>
      <c r="UK474" s="111"/>
      <c r="UL474" s="111"/>
      <c r="UM474" s="111"/>
      <c r="UN474" s="111"/>
      <c r="UO474" s="111"/>
      <c r="UP474" s="111"/>
      <c r="UQ474" s="111"/>
      <c r="UR474" s="111"/>
      <c r="US474" s="111"/>
      <c r="UT474" s="111"/>
      <c r="UU474" s="111"/>
      <c r="UV474" s="111"/>
      <c r="UW474" s="111"/>
      <c r="UX474" s="111"/>
      <c r="UY474" s="111"/>
      <c r="UZ474" s="111"/>
      <c r="VA474" s="111"/>
      <c r="VB474" s="111"/>
      <c r="VC474" s="111"/>
      <c r="VD474" s="111"/>
      <c r="VE474" s="111"/>
      <c r="VF474" s="111"/>
      <c r="VG474" s="111"/>
      <c r="VH474" s="111"/>
      <c r="VI474" s="111"/>
      <c r="VJ474" s="111"/>
      <c r="VK474" s="111"/>
      <c r="VL474" s="111"/>
      <c r="VM474" s="111"/>
      <c r="VN474" s="111"/>
      <c r="VO474" s="111"/>
      <c r="VP474" s="111"/>
      <c r="VQ474" s="111"/>
      <c r="VR474" s="111"/>
      <c r="VS474" s="111"/>
      <c r="VT474" s="111"/>
      <c r="VU474" s="111"/>
      <c r="VV474" s="111"/>
      <c r="VW474" s="111"/>
      <c r="VX474" s="111"/>
      <c r="VY474" s="111"/>
      <c r="VZ474" s="111"/>
      <c r="WA474" s="111"/>
      <c r="WB474" s="111"/>
      <c r="WC474" s="111"/>
      <c r="WD474" s="111"/>
      <c r="WE474" s="111"/>
      <c r="WF474" s="111"/>
      <c r="WG474" s="111"/>
      <c r="WH474" s="111"/>
      <c r="WI474" s="111"/>
      <c r="WJ474" s="111"/>
      <c r="WK474" s="111"/>
      <c r="WL474" s="111"/>
      <c r="WM474" s="111"/>
      <c r="WN474" s="111"/>
      <c r="WO474" s="111"/>
      <c r="WP474" s="111"/>
      <c r="WQ474" s="111"/>
      <c r="WR474" s="111"/>
      <c r="WS474" s="111"/>
      <c r="WT474" s="111"/>
      <c r="WU474" s="111"/>
      <c r="WV474" s="111"/>
      <c r="WW474" s="111"/>
      <c r="WX474" s="111"/>
      <c r="WY474" s="111"/>
      <c r="WZ474" s="111"/>
      <c r="XA474" s="111"/>
      <c r="XB474" s="111"/>
      <c r="XC474" s="111"/>
      <c r="XD474" s="111"/>
      <c r="XE474" s="111"/>
      <c r="XF474" s="111"/>
      <c r="XG474" s="111"/>
      <c r="XH474" s="111"/>
      <c r="XI474" s="111"/>
      <c r="XJ474" s="111"/>
      <c r="XK474" s="111"/>
      <c r="XL474" s="111"/>
      <c r="XM474" s="111"/>
      <c r="XN474" s="111"/>
      <c r="XO474" s="111"/>
      <c r="XP474" s="111"/>
      <c r="XQ474" s="111"/>
      <c r="XR474" s="111"/>
      <c r="XS474" s="111"/>
      <c r="XT474" s="111"/>
      <c r="XU474" s="111"/>
      <c r="XV474" s="111"/>
      <c r="XW474" s="111"/>
      <c r="XX474" s="111"/>
      <c r="XY474" s="111"/>
      <c r="XZ474" s="111"/>
      <c r="YA474" s="111"/>
      <c r="YB474" s="111"/>
      <c r="YC474" s="111"/>
      <c r="YD474" s="111"/>
      <c r="YE474" s="111"/>
      <c r="YF474" s="111"/>
      <c r="YG474" s="111"/>
      <c r="YH474" s="111"/>
      <c r="YI474" s="111"/>
      <c r="YJ474" s="111"/>
      <c r="YK474" s="111"/>
      <c r="YL474" s="111"/>
      <c r="YM474" s="111"/>
      <c r="YN474" s="111"/>
      <c r="YO474" s="111"/>
      <c r="YP474" s="111"/>
      <c r="YQ474" s="111"/>
      <c r="YR474" s="111"/>
      <c r="YS474" s="111"/>
      <c r="YT474" s="111"/>
      <c r="YU474" s="111"/>
      <c r="YV474" s="111"/>
      <c r="YW474" s="111"/>
      <c r="YX474" s="111"/>
      <c r="YY474" s="111"/>
      <c r="YZ474" s="111"/>
      <c r="ZA474" s="111"/>
      <c r="ZB474" s="111"/>
      <c r="ZC474" s="111"/>
      <c r="ZD474" s="111"/>
      <c r="ZE474" s="111"/>
      <c r="ZF474" s="111"/>
      <c r="ZG474" s="111"/>
      <c r="ZH474" s="111"/>
      <c r="ZI474" s="111"/>
      <c r="ZJ474" s="111"/>
      <c r="ZK474" s="111"/>
      <c r="ZL474" s="111"/>
      <c r="ZM474" s="111"/>
      <c r="ZN474" s="111"/>
      <c r="ZO474" s="111"/>
      <c r="ZP474" s="111"/>
      <c r="ZQ474" s="111"/>
      <c r="ZR474" s="111"/>
      <c r="ZS474" s="111"/>
      <c r="ZT474" s="111"/>
      <c r="ZU474" s="111"/>
      <c r="ZV474" s="111"/>
      <c r="ZW474" s="111"/>
      <c r="ZX474" s="111"/>
      <c r="ZY474" s="111"/>
      <c r="ZZ474" s="111"/>
      <c r="AAA474" s="111"/>
      <c r="AAB474" s="111"/>
      <c r="AAC474" s="111"/>
      <c r="AAD474" s="111"/>
      <c r="AAE474" s="111"/>
      <c r="AAF474" s="111"/>
      <c r="AAG474" s="111"/>
      <c r="AAH474" s="111"/>
      <c r="AAI474" s="111"/>
      <c r="AAJ474" s="111"/>
      <c r="AAK474" s="111"/>
      <c r="AAL474" s="111"/>
      <c r="AAM474" s="111"/>
      <c r="AAN474" s="111"/>
      <c r="AAO474" s="111"/>
      <c r="AAP474" s="111"/>
      <c r="AAQ474" s="111"/>
      <c r="AAR474" s="111"/>
      <c r="AAS474" s="111"/>
      <c r="AAT474" s="111"/>
      <c r="AAU474" s="111"/>
      <c r="AAV474" s="111"/>
      <c r="AAW474" s="111"/>
      <c r="AAX474" s="111"/>
      <c r="AAY474" s="111"/>
      <c r="AAZ474" s="111"/>
      <c r="ABA474" s="111"/>
      <c r="ABB474" s="111"/>
      <c r="ABC474" s="111"/>
      <c r="ABD474" s="111"/>
      <c r="ABE474" s="111"/>
      <c r="ABF474" s="111"/>
      <c r="ABG474" s="111"/>
      <c r="ABH474" s="111"/>
      <c r="ABI474" s="111"/>
      <c r="ABJ474" s="111"/>
      <c r="ABK474" s="111"/>
      <c r="ABL474" s="111"/>
      <c r="ABM474" s="111"/>
      <c r="ABN474" s="111"/>
      <c r="ABO474" s="111"/>
      <c r="ABP474" s="111"/>
      <c r="ABQ474" s="111"/>
      <c r="ABR474" s="111"/>
      <c r="ABS474" s="111"/>
      <c r="ABT474" s="111"/>
      <c r="ABU474" s="111"/>
      <c r="ABV474" s="111"/>
      <c r="ABW474" s="111"/>
      <c r="ABX474" s="111"/>
      <c r="ABY474" s="111"/>
      <c r="ABZ474" s="111"/>
      <c r="ACA474" s="111"/>
      <c r="ACB474" s="111"/>
      <c r="ACC474" s="111"/>
      <c r="ACD474" s="111"/>
      <c r="ACE474" s="111"/>
      <c r="ACF474" s="111"/>
      <c r="ACG474" s="111"/>
      <c r="ACH474" s="111"/>
      <c r="ACI474" s="111"/>
      <c r="ACJ474" s="111"/>
      <c r="ACK474" s="111"/>
      <c r="ACL474" s="111"/>
      <c r="ACM474" s="111"/>
      <c r="ACN474" s="111"/>
      <c r="ACO474" s="111"/>
      <c r="ACP474" s="111"/>
      <c r="ACQ474" s="111"/>
      <c r="ACR474" s="111"/>
      <c r="ACS474" s="111"/>
      <c r="ACT474" s="111"/>
      <c r="ACU474" s="111"/>
      <c r="ACV474" s="111"/>
      <c r="ACW474" s="111"/>
      <c r="ACX474" s="111"/>
      <c r="ACY474" s="111"/>
      <c r="ACZ474" s="111"/>
      <c r="ADA474" s="111"/>
      <c r="ADB474" s="111"/>
      <c r="ADC474" s="111"/>
      <c r="ADD474" s="111"/>
      <c r="ADE474" s="111"/>
      <c r="ADF474" s="111"/>
      <c r="ADG474" s="111"/>
      <c r="ADH474" s="111"/>
      <c r="ADI474" s="111"/>
      <c r="ADJ474" s="111"/>
      <c r="ADK474" s="111"/>
      <c r="ADL474" s="111"/>
      <c r="ADM474" s="111"/>
      <c r="ADN474" s="111"/>
      <c r="ADO474" s="111"/>
      <c r="ADP474" s="111"/>
      <c r="ADQ474" s="111"/>
      <c r="ADR474" s="111"/>
      <c r="ADS474" s="111"/>
      <c r="ADT474" s="111"/>
      <c r="ADU474" s="111"/>
      <c r="ADV474" s="111"/>
    </row>
    <row r="475" spans="4:802" s="110" customFormat="1"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  <c r="AB475" s="111"/>
      <c r="AC475" s="111"/>
      <c r="AD475" s="111"/>
      <c r="AE475" s="111"/>
      <c r="AF475" s="111"/>
      <c r="AG475" s="111"/>
      <c r="AH475" s="111"/>
      <c r="AI475" s="111"/>
      <c r="AJ475" s="111"/>
      <c r="AK475" s="111"/>
      <c r="AL475" s="111"/>
      <c r="AM475" s="111"/>
      <c r="AN475" s="111"/>
      <c r="AO475" s="111"/>
      <c r="AP475" s="111"/>
      <c r="AQ475" s="111"/>
      <c r="AR475" s="111"/>
      <c r="AS475" s="111"/>
      <c r="AT475" s="111"/>
      <c r="AU475" s="111"/>
      <c r="AV475" s="111"/>
      <c r="AW475" s="111"/>
      <c r="AX475" s="111"/>
      <c r="AY475" s="111"/>
      <c r="AZ475" s="111"/>
      <c r="BA475" s="111"/>
      <c r="BB475" s="111"/>
      <c r="BC475" s="111"/>
      <c r="BD475" s="111"/>
      <c r="BE475" s="111"/>
      <c r="BF475" s="111"/>
      <c r="BG475" s="111"/>
      <c r="BH475" s="111"/>
      <c r="BI475" s="111"/>
      <c r="BJ475" s="111"/>
      <c r="BK475" s="111"/>
      <c r="BL475" s="111"/>
      <c r="BM475" s="111"/>
      <c r="BN475" s="111"/>
      <c r="BO475" s="111"/>
      <c r="BP475" s="111"/>
      <c r="BQ475" s="111"/>
      <c r="BR475" s="111"/>
      <c r="BS475" s="111"/>
      <c r="BT475" s="111"/>
      <c r="BU475" s="111"/>
      <c r="BV475" s="111"/>
      <c r="BW475" s="111"/>
      <c r="BX475" s="111"/>
      <c r="BY475" s="111"/>
      <c r="BZ475" s="111"/>
      <c r="CA475" s="111"/>
      <c r="CB475" s="111"/>
      <c r="CC475" s="111"/>
      <c r="CD475" s="111"/>
      <c r="CE475" s="111"/>
      <c r="CF475" s="111"/>
      <c r="CG475" s="111"/>
      <c r="CH475" s="111"/>
      <c r="CI475" s="111"/>
      <c r="CJ475" s="111"/>
      <c r="CK475" s="111"/>
      <c r="CL475" s="111"/>
      <c r="CM475" s="111"/>
      <c r="CN475" s="111"/>
      <c r="CO475" s="111"/>
      <c r="CP475" s="111"/>
      <c r="CQ475" s="111"/>
      <c r="CR475" s="111"/>
      <c r="CS475" s="111"/>
      <c r="CT475" s="111"/>
      <c r="CU475" s="111"/>
      <c r="CV475" s="111"/>
      <c r="CW475" s="111"/>
      <c r="CX475" s="111"/>
      <c r="CY475" s="111"/>
      <c r="CZ475" s="111"/>
      <c r="DA475" s="111"/>
      <c r="DB475" s="111"/>
      <c r="DC475" s="111"/>
      <c r="DD475" s="111"/>
      <c r="DE475" s="111"/>
      <c r="DF475" s="111"/>
      <c r="DG475" s="111"/>
      <c r="DH475" s="111"/>
      <c r="DI475" s="111"/>
      <c r="DJ475" s="111"/>
      <c r="DK475" s="111"/>
      <c r="DL475" s="111"/>
      <c r="DM475" s="111"/>
      <c r="DN475" s="111"/>
      <c r="DO475" s="111"/>
      <c r="DP475" s="111"/>
      <c r="DQ475" s="111"/>
      <c r="DR475" s="111"/>
      <c r="DS475" s="111"/>
      <c r="DT475" s="111"/>
      <c r="DU475" s="111"/>
      <c r="DV475" s="111"/>
      <c r="DW475" s="111"/>
      <c r="DX475" s="111"/>
      <c r="DY475" s="111"/>
      <c r="DZ475" s="111"/>
      <c r="EA475" s="111"/>
      <c r="EB475" s="111"/>
      <c r="EC475" s="111"/>
      <c r="ED475" s="111"/>
      <c r="EE475" s="111"/>
      <c r="EF475" s="111"/>
      <c r="EG475" s="111"/>
      <c r="EH475" s="111"/>
      <c r="EI475" s="111"/>
      <c r="EJ475" s="111"/>
      <c r="EK475" s="111"/>
      <c r="EL475" s="111"/>
      <c r="EM475" s="111"/>
      <c r="EN475" s="111"/>
      <c r="EO475" s="111"/>
      <c r="EP475" s="111"/>
      <c r="EQ475" s="111"/>
      <c r="ER475" s="111"/>
      <c r="ES475" s="111"/>
      <c r="ET475" s="111"/>
      <c r="EU475" s="111"/>
      <c r="EV475" s="111"/>
      <c r="EW475" s="111"/>
      <c r="EX475" s="111"/>
      <c r="EY475" s="111"/>
      <c r="EZ475" s="111"/>
      <c r="FA475" s="111"/>
      <c r="FB475" s="111"/>
      <c r="FC475" s="111"/>
      <c r="FD475" s="111"/>
      <c r="FE475" s="111"/>
      <c r="FF475" s="111"/>
      <c r="FG475" s="111"/>
      <c r="FH475" s="111"/>
      <c r="FI475" s="111"/>
      <c r="FJ475" s="111"/>
      <c r="FK475" s="111"/>
      <c r="FL475" s="111"/>
      <c r="FM475" s="111"/>
      <c r="FN475" s="111"/>
      <c r="FO475" s="111"/>
      <c r="FP475" s="111"/>
      <c r="FQ475" s="111"/>
      <c r="FR475" s="111"/>
      <c r="FS475" s="111"/>
      <c r="FT475" s="111"/>
      <c r="FU475" s="111"/>
      <c r="FV475" s="111"/>
      <c r="FW475" s="111"/>
      <c r="FX475" s="111"/>
      <c r="FY475" s="111"/>
      <c r="FZ475" s="111"/>
      <c r="GA475" s="111"/>
      <c r="GB475" s="111"/>
      <c r="GC475" s="111"/>
      <c r="GD475" s="111"/>
      <c r="GE475" s="111"/>
      <c r="GF475" s="111"/>
      <c r="GG475" s="111"/>
      <c r="GH475" s="111"/>
      <c r="GI475" s="111"/>
      <c r="GJ475" s="111"/>
      <c r="GK475" s="111"/>
      <c r="GL475" s="111"/>
      <c r="GM475" s="111"/>
      <c r="GN475" s="111"/>
      <c r="GO475" s="111"/>
      <c r="GP475" s="111"/>
      <c r="GQ475" s="111"/>
      <c r="GR475" s="111"/>
      <c r="GS475" s="111"/>
      <c r="GT475" s="111"/>
      <c r="GU475" s="111"/>
      <c r="GV475" s="111"/>
      <c r="GW475" s="111"/>
      <c r="GX475" s="111"/>
      <c r="GY475" s="111"/>
      <c r="GZ475" s="111"/>
      <c r="HA475" s="111"/>
      <c r="HB475" s="111"/>
      <c r="HC475" s="111"/>
      <c r="HD475" s="111"/>
      <c r="HE475" s="111"/>
      <c r="HF475" s="111"/>
      <c r="HG475" s="111"/>
      <c r="HH475" s="111"/>
      <c r="HI475" s="111"/>
      <c r="HJ475" s="111"/>
      <c r="HK475" s="111"/>
      <c r="HL475" s="111"/>
      <c r="HM475" s="111"/>
      <c r="HN475" s="111"/>
      <c r="HO475" s="111"/>
      <c r="HP475" s="111"/>
      <c r="HQ475" s="111"/>
      <c r="HR475" s="111"/>
      <c r="HS475" s="111"/>
      <c r="HT475" s="111"/>
      <c r="HU475" s="111"/>
      <c r="HV475" s="111"/>
      <c r="HW475" s="111"/>
      <c r="HX475" s="111"/>
      <c r="HY475" s="111"/>
      <c r="HZ475" s="111"/>
      <c r="IA475" s="111"/>
      <c r="IB475" s="111"/>
      <c r="IC475" s="111"/>
      <c r="ID475" s="111"/>
      <c r="IE475" s="111"/>
      <c r="IF475" s="111"/>
      <c r="IG475" s="111"/>
      <c r="IH475" s="111"/>
      <c r="II475" s="111"/>
      <c r="IJ475" s="111"/>
      <c r="IK475" s="111"/>
      <c r="IL475" s="111"/>
      <c r="IM475" s="111"/>
      <c r="IN475" s="111"/>
      <c r="IO475" s="111"/>
      <c r="IP475" s="111"/>
      <c r="IQ475" s="111"/>
      <c r="IR475" s="111"/>
      <c r="IS475" s="111"/>
      <c r="IT475" s="111"/>
      <c r="IU475" s="111"/>
      <c r="IV475" s="111"/>
      <c r="IW475" s="111"/>
      <c r="IX475" s="111"/>
      <c r="IY475" s="111"/>
      <c r="IZ475" s="111"/>
      <c r="JA475" s="111"/>
      <c r="JB475" s="111"/>
      <c r="JC475" s="111"/>
      <c r="JD475" s="111"/>
      <c r="JE475" s="111"/>
      <c r="JF475" s="111"/>
      <c r="JG475" s="111"/>
      <c r="JH475" s="111"/>
      <c r="JI475" s="111"/>
      <c r="JJ475" s="111"/>
      <c r="JK475" s="111"/>
      <c r="JL475" s="111"/>
      <c r="JM475" s="111"/>
      <c r="JN475" s="111"/>
      <c r="JO475" s="111"/>
      <c r="JP475" s="111"/>
      <c r="JQ475" s="111"/>
      <c r="JR475" s="111"/>
      <c r="JS475" s="111"/>
      <c r="JT475" s="111"/>
      <c r="JU475" s="111"/>
      <c r="JV475" s="111"/>
      <c r="JW475" s="111"/>
      <c r="JX475" s="111"/>
      <c r="JY475" s="111"/>
      <c r="JZ475" s="111"/>
      <c r="KA475" s="111"/>
      <c r="KB475" s="111"/>
      <c r="KC475" s="111"/>
      <c r="KD475" s="111"/>
      <c r="KE475" s="111"/>
      <c r="KF475" s="111"/>
      <c r="KG475" s="111"/>
      <c r="KH475" s="111"/>
      <c r="KI475" s="111"/>
      <c r="KJ475" s="111"/>
      <c r="KK475" s="111"/>
      <c r="KL475" s="111"/>
      <c r="KM475" s="111"/>
      <c r="KN475" s="111"/>
      <c r="KO475" s="111"/>
      <c r="KP475" s="111"/>
      <c r="KQ475" s="111"/>
      <c r="KR475" s="111"/>
      <c r="KS475" s="111"/>
      <c r="KT475" s="111"/>
      <c r="KU475" s="111"/>
      <c r="KV475" s="111"/>
      <c r="KW475" s="111"/>
      <c r="KX475" s="111"/>
      <c r="KY475" s="111"/>
      <c r="KZ475" s="111"/>
      <c r="LA475" s="111"/>
      <c r="LB475" s="111"/>
      <c r="LC475" s="111"/>
      <c r="LD475" s="111"/>
      <c r="LE475" s="111"/>
      <c r="LF475" s="111"/>
      <c r="LG475" s="111"/>
      <c r="LH475" s="111"/>
      <c r="LI475" s="111"/>
      <c r="LJ475" s="111"/>
      <c r="LK475" s="111"/>
      <c r="LL475" s="111"/>
      <c r="LM475" s="111"/>
      <c r="LN475" s="111"/>
      <c r="LO475" s="111"/>
      <c r="LP475" s="111"/>
      <c r="LQ475" s="111"/>
      <c r="LR475" s="111"/>
      <c r="LS475" s="111"/>
      <c r="LT475" s="111"/>
      <c r="LU475" s="111"/>
      <c r="LV475" s="111"/>
      <c r="LW475" s="111"/>
      <c r="LX475" s="111"/>
      <c r="LY475" s="111"/>
      <c r="LZ475" s="111"/>
      <c r="MA475" s="111"/>
      <c r="MB475" s="111"/>
      <c r="MC475" s="111"/>
      <c r="MD475" s="111"/>
      <c r="ME475" s="111"/>
      <c r="MF475" s="111"/>
      <c r="MG475" s="111"/>
      <c r="MH475" s="111"/>
      <c r="MI475" s="111"/>
      <c r="MJ475" s="111"/>
      <c r="MK475" s="111"/>
      <c r="ML475" s="111"/>
      <c r="MM475" s="111"/>
      <c r="MN475" s="111"/>
      <c r="MO475" s="111"/>
      <c r="MP475" s="111"/>
      <c r="MQ475" s="111"/>
      <c r="MR475" s="111"/>
      <c r="MS475" s="111"/>
      <c r="MT475" s="111"/>
      <c r="MU475" s="111"/>
      <c r="MV475" s="111"/>
      <c r="MW475" s="111"/>
      <c r="MX475" s="111"/>
      <c r="MY475" s="111"/>
      <c r="MZ475" s="111"/>
      <c r="NA475" s="111"/>
      <c r="NB475" s="111"/>
      <c r="NC475" s="111"/>
      <c r="ND475" s="111"/>
      <c r="NE475" s="111"/>
      <c r="NF475" s="111"/>
      <c r="NG475" s="111"/>
      <c r="NH475" s="111"/>
      <c r="NI475" s="111"/>
      <c r="NJ475" s="111"/>
      <c r="NK475" s="111"/>
      <c r="NL475" s="111"/>
      <c r="NM475" s="111"/>
      <c r="NN475" s="111"/>
      <c r="NO475" s="111"/>
      <c r="NP475" s="111"/>
      <c r="NQ475" s="111"/>
      <c r="NR475" s="111"/>
      <c r="NS475" s="111"/>
      <c r="NT475" s="111"/>
      <c r="NU475" s="111"/>
      <c r="NV475" s="111"/>
      <c r="NW475" s="111"/>
      <c r="NX475" s="111"/>
      <c r="NY475" s="111"/>
      <c r="NZ475" s="111"/>
      <c r="OA475" s="111"/>
      <c r="OB475" s="111"/>
      <c r="OC475" s="111"/>
      <c r="OD475" s="111"/>
      <c r="OE475" s="111"/>
      <c r="OF475" s="111"/>
      <c r="OG475" s="111"/>
      <c r="OH475" s="111"/>
      <c r="OI475" s="111"/>
      <c r="OJ475" s="111"/>
      <c r="OK475" s="111"/>
      <c r="OL475" s="111"/>
      <c r="OM475" s="111"/>
      <c r="ON475" s="111"/>
      <c r="OO475" s="111"/>
      <c r="OP475" s="111"/>
      <c r="OQ475" s="111"/>
      <c r="OR475" s="111"/>
      <c r="OS475" s="111"/>
      <c r="OT475" s="111"/>
      <c r="OU475" s="111"/>
      <c r="OV475" s="111"/>
      <c r="OW475" s="111"/>
      <c r="OX475" s="111"/>
      <c r="OY475" s="111"/>
      <c r="OZ475" s="111"/>
      <c r="PA475" s="111"/>
      <c r="PB475" s="111"/>
      <c r="PC475" s="111"/>
      <c r="PD475" s="111"/>
      <c r="PE475" s="111"/>
      <c r="PF475" s="111"/>
      <c r="PG475" s="111"/>
      <c r="PH475" s="111"/>
      <c r="PI475" s="111"/>
      <c r="PJ475" s="111"/>
      <c r="PK475" s="111"/>
      <c r="PL475" s="111"/>
      <c r="PM475" s="111"/>
      <c r="PN475" s="111"/>
      <c r="PO475" s="111"/>
      <c r="PP475" s="111"/>
      <c r="PQ475" s="111"/>
      <c r="PR475" s="111"/>
      <c r="PS475" s="111"/>
      <c r="PT475" s="111"/>
      <c r="PU475" s="111"/>
      <c r="PV475" s="111"/>
      <c r="PW475" s="111"/>
      <c r="PX475" s="111"/>
      <c r="PY475" s="111"/>
      <c r="PZ475" s="111"/>
      <c r="QA475" s="111"/>
      <c r="QB475" s="111"/>
      <c r="QC475" s="111"/>
      <c r="QD475" s="111"/>
      <c r="QE475" s="111"/>
      <c r="QF475" s="111"/>
      <c r="QG475" s="111"/>
      <c r="QH475" s="111"/>
      <c r="QI475" s="111"/>
      <c r="QJ475" s="111"/>
      <c r="QK475" s="111"/>
      <c r="QL475" s="111"/>
      <c r="QM475" s="111"/>
      <c r="QN475" s="111"/>
      <c r="QO475" s="111"/>
      <c r="QP475" s="111"/>
      <c r="QQ475" s="111"/>
      <c r="QR475" s="111"/>
      <c r="QS475" s="111"/>
      <c r="QT475" s="111"/>
      <c r="QU475" s="111"/>
      <c r="QV475" s="111"/>
      <c r="QW475" s="111"/>
      <c r="QX475" s="111"/>
      <c r="QY475" s="111"/>
      <c r="QZ475" s="111"/>
      <c r="RA475" s="111"/>
      <c r="RB475" s="111"/>
      <c r="RC475" s="111"/>
      <c r="RD475" s="111"/>
      <c r="RE475" s="111"/>
      <c r="RF475" s="111"/>
      <c r="RG475" s="111"/>
      <c r="RH475" s="111"/>
      <c r="RI475" s="111"/>
      <c r="RJ475" s="111"/>
      <c r="RK475" s="111"/>
      <c r="RL475" s="111"/>
      <c r="RM475" s="111"/>
      <c r="RN475" s="111"/>
      <c r="RO475" s="111"/>
      <c r="RP475" s="111"/>
      <c r="RQ475" s="111"/>
      <c r="RR475" s="111"/>
      <c r="RS475" s="111"/>
      <c r="RT475" s="111"/>
      <c r="RU475" s="111"/>
      <c r="RV475" s="111"/>
      <c r="RW475" s="111"/>
      <c r="RX475" s="111"/>
      <c r="RY475" s="111"/>
      <c r="RZ475" s="111"/>
      <c r="SA475" s="111"/>
      <c r="SB475" s="111"/>
      <c r="SC475" s="111"/>
      <c r="SD475" s="111"/>
      <c r="SE475" s="111"/>
      <c r="SF475" s="111"/>
      <c r="SG475" s="111"/>
      <c r="SH475" s="111"/>
      <c r="SI475" s="111"/>
      <c r="SJ475" s="111"/>
      <c r="SK475" s="111"/>
      <c r="SL475" s="111"/>
      <c r="SM475" s="111"/>
      <c r="SN475" s="111"/>
      <c r="SO475" s="111"/>
      <c r="SP475" s="111"/>
      <c r="SQ475" s="111"/>
      <c r="SR475" s="111"/>
      <c r="SS475" s="111"/>
      <c r="ST475" s="111"/>
      <c r="SU475" s="111"/>
      <c r="SV475" s="111"/>
      <c r="SW475" s="111"/>
      <c r="SX475" s="111"/>
      <c r="SY475" s="111"/>
      <c r="SZ475" s="111"/>
      <c r="TA475" s="111"/>
      <c r="TB475" s="111"/>
      <c r="TC475" s="111"/>
      <c r="TD475" s="111"/>
      <c r="TE475" s="111"/>
      <c r="TF475" s="111"/>
      <c r="TG475" s="111"/>
      <c r="TH475" s="111"/>
      <c r="TI475" s="111"/>
      <c r="TJ475" s="111"/>
      <c r="TK475" s="111"/>
      <c r="TL475" s="111"/>
      <c r="TM475" s="111"/>
      <c r="TN475" s="111"/>
      <c r="TO475" s="111"/>
      <c r="TP475" s="111"/>
      <c r="TQ475" s="111"/>
      <c r="TR475" s="111"/>
      <c r="TS475" s="111"/>
      <c r="TT475" s="111"/>
      <c r="TU475" s="111"/>
      <c r="TV475" s="111"/>
      <c r="TW475" s="111"/>
      <c r="TX475" s="111"/>
      <c r="TY475" s="111"/>
      <c r="TZ475" s="111"/>
      <c r="UA475" s="111"/>
      <c r="UB475" s="111"/>
      <c r="UC475" s="111"/>
      <c r="UD475" s="111"/>
      <c r="UE475" s="111"/>
      <c r="UF475" s="111"/>
      <c r="UG475" s="111"/>
      <c r="UH475" s="111"/>
      <c r="UI475" s="111"/>
      <c r="UJ475" s="111"/>
      <c r="UK475" s="111"/>
      <c r="UL475" s="111"/>
      <c r="UM475" s="111"/>
      <c r="UN475" s="111"/>
      <c r="UO475" s="111"/>
      <c r="UP475" s="111"/>
      <c r="UQ475" s="111"/>
      <c r="UR475" s="111"/>
      <c r="US475" s="111"/>
      <c r="UT475" s="111"/>
      <c r="UU475" s="111"/>
      <c r="UV475" s="111"/>
      <c r="UW475" s="111"/>
      <c r="UX475" s="111"/>
      <c r="UY475" s="111"/>
      <c r="UZ475" s="111"/>
      <c r="VA475" s="111"/>
      <c r="VB475" s="111"/>
      <c r="VC475" s="111"/>
      <c r="VD475" s="111"/>
      <c r="VE475" s="111"/>
      <c r="VF475" s="111"/>
      <c r="VG475" s="111"/>
      <c r="VH475" s="111"/>
      <c r="VI475" s="111"/>
      <c r="VJ475" s="111"/>
      <c r="VK475" s="111"/>
      <c r="VL475" s="111"/>
      <c r="VM475" s="111"/>
      <c r="VN475" s="111"/>
      <c r="VO475" s="111"/>
      <c r="VP475" s="111"/>
      <c r="VQ475" s="111"/>
      <c r="VR475" s="111"/>
      <c r="VS475" s="111"/>
      <c r="VT475" s="111"/>
      <c r="VU475" s="111"/>
      <c r="VV475" s="111"/>
      <c r="VW475" s="111"/>
      <c r="VX475" s="111"/>
      <c r="VY475" s="111"/>
      <c r="VZ475" s="111"/>
      <c r="WA475" s="111"/>
      <c r="WB475" s="111"/>
      <c r="WC475" s="111"/>
      <c r="WD475" s="111"/>
      <c r="WE475" s="111"/>
      <c r="WF475" s="111"/>
      <c r="WG475" s="111"/>
      <c r="WH475" s="111"/>
      <c r="WI475" s="111"/>
      <c r="WJ475" s="111"/>
      <c r="WK475" s="111"/>
      <c r="WL475" s="111"/>
      <c r="WM475" s="111"/>
      <c r="WN475" s="111"/>
      <c r="WO475" s="111"/>
      <c r="WP475" s="111"/>
      <c r="WQ475" s="111"/>
      <c r="WR475" s="111"/>
      <c r="WS475" s="111"/>
      <c r="WT475" s="111"/>
      <c r="WU475" s="111"/>
      <c r="WV475" s="111"/>
      <c r="WW475" s="111"/>
      <c r="WX475" s="111"/>
      <c r="WY475" s="111"/>
      <c r="WZ475" s="111"/>
      <c r="XA475" s="111"/>
      <c r="XB475" s="111"/>
      <c r="XC475" s="111"/>
      <c r="XD475" s="111"/>
      <c r="XE475" s="111"/>
      <c r="XF475" s="111"/>
      <c r="XG475" s="111"/>
      <c r="XH475" s="111"/>
      <c r="XI475" s="111"/>
      <c r="XJ475" s="111"/>
      <c r="XK475" s="111"/>
      <c r="XL475" s="111"/>
      <c r="XM475" s="111"/>
      <c r="XN475" s="111"/>
      <c r="XO475" s="111"/>
      <c r="XP475" s="111"/>
      <c r="XQ475" s="111"/>
      <c r="XR475" s="111"/>
      <c r="XS475" s="111"/>
      <c r="XT475" s="111"/>
      <c r="XU475" s="111"/>
      <c r="XV475" s="111"/>
      <c r="XW475" s="111"/>
      <c r="XX475" s="111"/>
      <c r="XY475" s="111"/>
      <c r="XZ475" s="111"/>
      <c r="YA475" s="111"/>
      <c r="YB475" s="111"/>
      <c r="YC475" s="111"/>
      <c r="YD475" s="111"/>
      <c r="YE475" s="111"/>
      <c r="YF475" s="111"/>
      <c r="YG475" s="111"/>
      <c r="YH475" s="111"/>
      <c r="YI475" s="111"/>
      <c r="YJ475" s="111"/>
      <c r="YK475" s="111"/>
      <c r="YL475" s="111"/>
      <c r="YM475" s="111"/>
      <c r="YN475" s="111"/>
      <c r="YO475" s="111"/>
      <c r="YP475" s="111"/>
      <c r="YQ475" s="111"/>
      <c r="YR475" s="111"/>
      <c r="YS475" s="111"/>
      <c r="YT475" s="111"/>
      <c r="YU475" s="111"/>
      <c r="YV475" s="111"/>
      <c r="YW475" s="111"/>
      <c r="YX475" s="111"/>
      <c r="YY475" s="111"/>
      <c r="YZ475" s="111"/>
      <c r="ZA475" s="111"/>
      <c r="ZB475" s="111"/>
      <c r="ZC475" s="111"/>
      <c r="ZD475" s="111"/>
      <c r="ZE475" s="111"/>
      <c r="ZF475" s="111"/>
      <c r="ZG475" s="111"/>
      <c r="ZH475" s="111"/>
      <c r="ZI475" s="111"/>
      <c r="ZJ475" s="111"/>
      <c r="ZK475" s="111"/>
      <c r="ZL475" s="111"/>
      <c r="ZM475" s="111"/>
      <c r="ZN475" s="111"/>
      <c r="ZO475" s="111"/>
      <c r="ZP475" s="111"/>
      <c r="ZQ475" s="111"/>
      <c r="ZR475" s="111"/>
      <c r="ZS475" s="111"/>
      <c r="ZT475" s="111"/>
      <c r="ZU475" s="111"/>
      <c r="ZV475" s="111"/>
      <c r="ZW475" s="111"/>
      <c r="ZX475" s="111"/>
      <c r="ZY475" s="111"/>
      <c r="ZZ475" s="111"/>
      <c r="AAA475" s="111"/>
      <c r="AAB475" s="111"/>
      <c r="AAC475" s="111"/>
      <c r="AAD475" s="111"/>
      <c r="AAE475" s="111"/>
      <c r="AAF475" s="111"/>
      <c r="AAG475" s="111"/>
      <c r="AAH475" s="111"/>
      <c r="AAI475" s="111"/>
      <c r="AAJ475" s="111"/>
      <c r="AAK475" s="111"/>
      <c r="AAL475" s="111"/>
      <c r="AAM475" s="111"/>
      <c r="AAN475" s="111"/>
      <c r="AAO475" s="111"/>
      <c r="AAP475" s="111"/>
      <c r="AAQ475" s="111"/>
      <c r="AAR475" s="111"/>
      <c r="AAS475" s="111"/>
      <c r="AAT475" s="111"/>
      <c r="AAU475" s="111"/>
      <c r="AAV475" s="111"/>
      <c r="AAW475" s="111"/>
      <c r="AAX475" s="111"/>
      <c r="AAY475" s="111"/>
      <c r="AAZ475" s="111"/>
      <c r="ABA475" s="111"/>
      <c r="ABB475" s="111"/>
      <c r="ABC475" s="111"/>
      <c r="ABD475" s="111"/>
      <c r="ABE475" s="111"/>
      <c r="ABF475" s="111"/>
      <c r="ABG475" s="111"/>
      <c r="ABH475" s="111"/>
      <c r="ABI475" s="111"/>
      <c r="ABJ475" s="111"/>
      <c r="ABK475" s="111"/>
      <c r="ABL475" s="111"/>
      <c r="ABM475" s="111"/>
      <c r="ABN475" s="111"/>
      <c r="ABO475" s="111"/>
      <c r="ABP475" s="111"/>
      <c r="ABQ475" s="111"/>
      <c r="ABR475" s="111"/>
      <c r="ABS475" s="111"/>
      <c r="ABT475" s="111"/>
      <c r="ABU475" s="111"/>
      <c r="ABV475" s="111"/>
      <c r="ABW475" s="111"/>
      <c r="ABX475" s="111"/>
      <c r="ABY475" s="111"/>
      <c r="ABZ475" s="111"/>
      <c r="ACA475" s="111"/>
      <c r="ACB475" s="111"/>
      <c r="ACC475" s="111"/>
      <c r="ACD475" s="111"/>
      <c r="ACE475" s="111"/>
      <c r="ACF475" s="111"/>
      <c r="ACG475" s="111"/>
      <c r="ACH475" s="111"/>
      <c r="ACI475" s="111"/>
      <c r="ACJ475" s="111"/>
      <c r="ACK475" s="111"/>
      <c r="ACL475" s="111"/>
      <c r="ACM475" s="111"/>
      <c r="ACN475" s="111"/>
      <c r="ACO475" s="111"/>
      <c r="ACP475" s="111"/>
      <c r="ACQ475" s="111"/>
      <c r="ACR475" s="111"/>
      <c r="ACS475" s="111"/>
      <c r="ACT475" s="111"/>
      <c r="ACU475" s="111"/>
      <c r="ACV475" s="111"/>
      <c r="ACW475" s="111"/>
      <c r="ACX475" s="111"/>
      <c r="ACY475" s="111"/>
      <c r="ACZ475" s="111"/>
      <c r="ADA475" s="111"/>
      <c r="ADB475" s="111"/>
      <c r="ADC475" s="111"/>
      <c r="ADD475" s="111"/>
      <c r="ADE475" s="111"/>
      <c r="ADF475" s="111"/>
      <c r="ADG475" s="111"/>
      <c r="ADH475" s="111"/>
      <c r="ADI475" s="111"/>
      <c r="ADJ475" s="111"/>
      <c r="ADK475" s="111"/>
      <c r="ADL475" s="111"/>
      <c r="ADM475" s="111"/>
      <c r="ADN475" s="111"/>
      <c r="ADO475" s="111"/>
      <c r="ADP475" s="111"/>
      <c r="ADQ475" s="111"/>
      <c r="ADR475" s="111"/>
      <c r="ADS475" s="111"/>
      <c r="ADT475" s="111"/>
      <c r="ADU475" s="111"/>
      <c r="ADV475" s="111"/>
    </row>
    <row r="476" spans="4:802" s="110" customFormat="1"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  <c r="AE476" s="111"/>
      <c r="AF476" s="111"/>
      <c r="AG476" s="111"/>
      <c r="AH476" s="111"/>
      <c r="AI476" s="111"/>
      <c r="AJ476" s="111"/>
      <c r="AK476" s="111"/>
      <c r="AL476" s="111"/>
      <c r="AM476" s="111"/>
      <c r="AN476" s="111"/>
      <c r="AO476" s="111"/>
      <c r="AP476" s="111"/>
      <c r="AQ476" s="111"/>
      <c r="AR476" s="111"/>
      <c r="AS476" s="111"/>
      <c r="AT476" s="111"/>
      <c r="AU476" s="111"/>
      <c r="AV476" s="111"/>
      <c r="AW476" s="111"/>
      <c r="AX476" s="111"/>
      <c r="AY476" s="111"/>
      <c r="AZ476" s="111"/>
      <c r="BA476" s="111"/>
      <c r="BB476" s="111"/>
      <c r="BC476" s="111"/>
      <c r="BD476" s="111"/>
      <c r="BE476" s="111"/>
      <c r="BF476" s="111"/>
      <c r="BG476" s="111"/>
      <c r="BH476" s="111"/>
      <c r="BI476" s="111"/>
      <c r="BJ476" s="111"/>
      <c r="BK476" s="111"/>
      <c r="BL476" s="111"/>
      <c r="BM476" s="111"/>
      <c r="BN476" s="111"/>
      <c r="BO476" s="111"/>
      <c r="BP476" s="111"/>
      <c r="BQ476" s="111"/>
      <c r="BR476" s="111"/>
      <c r="BS476" s="111"/>
      <c r="BT476" s="111"/>
      <c r="BU476" s="111"/>
      <c r="BV476" s="111"/>
      <c r="BW476" s="111"/>
      <c r="BX476" s="111"/>
      <c r="BY476" s="111"/>
      <c r="BZ476" s="111"/>
      <c r="CA476" s="111"/>
      <c r="CB476" s="111"/>
      <c r="CC476" s="111"/>
      <c r="CD476" s="111"/>
      <c r="CE476" s="111"/>
      <c r="CF476" s="111"/>
      <c r="CG476" s="111"/>
      <c r="CH476" s="111"/>
      <c r="CI476" s="111"/>
      <c r="CJ476" s="111"/>
      <c r="CK476" s="111"/>
      <c r="CL476" s="111"/>
      <c r="CM476" s="111"/>
      <c r="CN476" s="111"/>
      <c r="CO476" s="111"/>
      <c r="CP476" s="111"/>
      <c r="CQ476" s="111"/>
      <c r="CR476" s="111"/>
      <c r="CS476" s="111"/>
      <c r="CT476" s="111"/>
      <c r="CU476" s="111"/>
      <c r="CV476" s="111"/>
      <c r="CW476" s="111"/>
      <c r="CX476" s="111"/>
      <c r="CY476" s="111"/>
      <c r="CZ476" s="111"/>
      <c r="DA476" s="111"/>
      <c r="DB476" s="111"/>
      <c r="DC476" s="111"/>
      <c r="DD476" s="111"/>
      <c r="DE476" s="111"/>
      <c r="DF476" s="111"/>
      <c r="DG476" s="111"/>
      <c r="DH476" s="111"/>
      <c r="DI476" s="111"/>
      <c r="DJ476" s="111"/>
      <c r="DK476" s="111"/>
      <c r="DL476" s="111"/>
      <c r="DM476" s="111"/>
      <c r="DN476" s="111"/>
      <c r="DO476" s="111"/>
      <c r="DP476" s="111"/>
      <c r="DQ476" s="111"/>
      <c r="DR476" s="111"/>
      <c r="DS476" s="111"/>
      <c r="DT476" s="111"/>
      <c r="DU476" s="111"/>
      <c r="DV476" s="111"/>
      <c r="DW476" s="111"/>
      <c r="DX476" s="111"/>
      <c r="DY476" s="111"/>
      <c r="DZ476" s="111"/>
      <c r="EA476" s="111"/>
      <c r="EB476" s="111"/>
      <c r="EC476" s="111"/>
      <c r="ED476" s="111"/>
      <c r="EE476" s="111"/>
      <c r="EF476" s="111"/>
      <c r="EG476" s="111"/>
      <c r="EH476" s="111"/>
      <c r="EI476" s="111"/>
      <c r="EJ476" s="111"/>
      <c r="EK476" s="111"/>
      <c r="EL476" s="111"/>
      <c r="EM476" s="111"/>
      <c r="EN476" s="111"/>
      <c r="EO476" s="111"/>
      <c r="EP476" s="111"/>
      <c r="EQ476" s="111"/>
      <c r="ER476" s="111"/>
      <c r="ES476" s="111"/>
      <c r="ET476" s="111"/>
      <c r="EU476" s="111"/>
      <c r="EV476" s="111"/>
      <c r="EW476" s="111"/>
      <c r="EX476" s="111"/>
      <c r="EY476" s="111"/>
      <c r="EZ476" s="111"/>
      <c r="FA476" s="111"/>
      <c r="FB476" s="111"/>
      <c r="FC476" s="111"/>
      <c r="FD476" s="111"/>
      <c r="FE476" s="111"/>
      <c r="FF476" s="111"/>
      <c r="FG476" s="111"/>
      <c r="FH476" s="111"/>
      <c r="FI476" s="111"/>
      <c r="FJ476" s="111"/>
      <c r="FK476" s="111"/>
      <c r="FL476" s="111"/>
      <c r="FM476" s="111"/>
      <c r="FN476" s="111"/>
      <c r="FO476" s="111"/>
      <c r="FP476" s="111"/>
      <c r="FQ476" s="111"/>
      <c r="FR476" s="111"/>
      <c r="FS476" s="111"/>
      <c r="FT476" s="111"/>
      <c r="FU476" s="111"/>
      <c r="FV476" s="111"/>
      <c r="FW476" s="111"/>
      <c r="FX476" s="111"/>
      <c r="FY476" s="111"/>
      <c r="FZ476" s="111"/>
      <c r="GA476" s="111"/>
      <c r="GB476" s="111"/>
      <c r="GC476" s="111"/>
      <c r="GD476" s="111"/>
      <c r="GE476" s="111"/>
      <c r="GF476" s="111"/>
      <c r="GG476" s="111"/>
      <c r="GH476" s="111"/>
      <c r="GI476" s="111"/>
      <c r="GJ476" s="111"/>
      <c r="GK476" s="111"/>
      <c r="GL476" s="111"/>
      <c r="GM476" s="111"/>
      <c r="GN476" s="111"/>
      <c r="GO476" s="111"/>
      <c r="GP476" s="111"/>
      <c r="GQ476" s="111"/>
      <c r="GR476" s="111"/>
      <c r="GS476" s="111"/>
      <c r="GT476" s="111"/>
      <c r="GU476" s="111"/>
      <c r="GV476" s="111"/>
      <c r="GW476" s="111"/>
      <c r="GX476" s="111"/>
      <c r="GY476" s="111"/>
      <c r="GZ476" s="111"/>
      <c r="HA476" s="111"/>
      <c r="HB476" s="111"/>
      <c r="HC476" s="111"/>
      <c r="HD476" s="111"/>
      <c r="HE476" s="111"/>
      <c r="HF476" s="111"/>
      <c r="HG476" s="111"/>
      <c r="HH476" s="111"/>
      <c r="HI476" s="111"/>
      <c r="HJ476" s="111"/>
      <c r="HK476" s="111"/>
      <c r="HL476" s="111"/>
      <c r="HM476" s="111"/>
      <c r="HN476" s="111"/>
      <c r="HO476" s="111"/>
      <c r="HP476" s="111"/>
      <c r="HQ476" s="111"/>
      <c r="HR476" s="111"/>
      <c r="HS476" s="111"/>
      <c r="HT476" s="111"/>
      <c r="HU476" s="111"/>
      <c r="HV476" s="111"/>
      <c r="HW476" s="111"/>
      <c r="HX476" s="111"/>
      <c r="HY476" s="111"/>
      <c r="HZ476" s="111"/>
      <c r="IA476" s="111"/>
      <c r="IB476" s="111"/>
      <c r="IC476" s="111"/>
      <c r="ID476" s="111"/>
      <c r="IE476" s="111"/>
      <c r="IF476" s="111"/>
      <c r="IG476" s="111"/>
      <c r="IH476" s="111"/>
      <c r="II476" s="111"/>
      <c r="IJ476" s="111"/>
      <c r="IK476" s="111"/>
      <c r="IL476" s="111"/>
      <c r="IM476" s="111"/>
      <c r="IN476" s="111"/>
      <c r="IO476" s="111"/>
      <c r="IP476" s="111"/>
      <c r="IQ476" s="111"/>
      <c r="IR476" s="111"/>
      <c r="IS476" s="111"/>
      <c r="IT476" s="111"/>
      <c r="IU476" s="111"/>
      <c r="IV476" s="111"/>
      <c r="IW476" s="111"/>
      <c r="IX476" s="111"/>
      <c r="IY476" s="111"/>
      <c r="IZ476" s="111"/>
      <c r="JA476" s="111"/>
      <c r="JB476" s="111"/>
      <c r="JC476" s="111"/>
      <c r="JD476" s="111"/>
      <c r="JE476" s="111"/>
      <c r="JF476" s="111"/>
      <c r="JG476" s="111"/>
      <c r="JH476" s="111"/>
      <c r="JI476" s="111"/>
      <c r="JJ476" s="111"/>
      <c r="JK476" s="111"/>
      <c r="JL476" s="111"/>
      <c r="JM476" s="111"/>
      <c r="JN476" s="111"/>
      <c r="JO476" s="111"/>
      <c r="JP476" s="111"/>
      <c r="JQ476" s="111"/>
      <c r="JR476" s="111"/>
      <c r="JS476" s="111"/>
      <c r="JT476" s="111"/>
      <c r="JU476" s="111"/>
      <c r="JV476" s="111"/>
      <c r="JW476" s="111"/>
      <c r="JX476" s="111"/>
      <c r="JY476" s="111"/>
      <c r="JZ476" s="111"/>
      <c r="KA476" s="111"/>
      <c r="KB476" s="111"/>
      <c r="KC476" s="111"/>
      <c r="KD476" s="111"/>
      <c r="KE476" s="111"/>
      <c r="KF476" s="111"/>
      <c r="KG476" s="111"/>
      <c r="KH476" s="111"/>
      <c r="KI476" s="111"/>
      <c r="KJ476" s="111"/>
      <c r="KK476" s="111"/>
      <c r="KL476" s="111"/>
      <c r="KM476" s="111"/>
      <c r="KN476" s="111"/>
      <c r="KO476" s="111"/>
      <c r="KP476" s="111"/>
      <c r="KQ476" s="111"/>
      <c r="KR476" s="111"/>
      <c r="KS476" s="111"/>
      <c r="KT476" s="111"/>
      <c r="KU476" s="111"/>
      <c r="KV476" s="111"/>
      <c r="KW476" s="111"/>
      <c r="KX476" s="111"/>
      <c r="KY476" s="111"/>
      <c r="KZ476" s="111"/>
      <c r="LA476" s="111"/>
      <c r="LB476" s="111"/>
      <c r="LC476" s="111"/>
      <c r="LD476" s="111"/>
      <c r="LE476" s="111"/>
      <c r="LF476" s="111"/>
      <c r="LG476" s="111"/>
      <c r="LH476" s="111"/>
      <c r="LI476" s="111"/>
      <c r="LJ476" s="111"/>
      <c r="LK476" s="111"/>
      <c r="LL476" s="111"/>
      <c r="LM476" s="111"/>
      <c r="LN476" s="111"/>
      <c r="LO476" s="111"/>
      <c r="LP476" s="111"/>
      <c r="LQ476" s="111"/>
      <c r="LR476" s="111"/>
      <c r="LS476" s="111"/>
      <c r="LT476" s="111"/>
      <c r="LU476" s="111"/>
      <c r="LV476" s="111"/>
      <c r="LW476" s="111"/>
      <c r="LX476" s="111"/>
      <c r="LY476" s="111"/>
      <c r="LZ476" s="111"/>
      <c r="MA476" s="111"/>
      <c r="MB476" s="111"/>
      <c r="MC476" s="111"/>
      <c r="MD476" s="111"/>
      <c r="ME476" s="111"/>
      <c r="MF476" s="111"/>
      <c r="MG476" s="111"/>
      <c r="MH476" s="111"/>
      <c r="MI476" s="111"/>
      <c r="MJ476" s="111"/>
      <c r="MK476" s="111"/>
      <c r="ML476" s="111"/>
      <c r="MM476" s="111"/>
      <c r="MN476" s="111"/>
      <c r="MO476" s="111"/>
      <c r="MP476" s="111"/>
      <c r="MQ476" s="111"/>
      <c r="MR476" s="111"/>
      <c r="MS476" s="111"/>
      <c r="MT476" s="111"/>
      <c r="MU476" s="111"/>
      <c r="MV476" s="111"/>
      <c r="MW476" s="111"/>
      <c r="MX476" s="111"/>
      <c r="MY476" s="111"/>
      <c r="MZ476" s="111"/>
      <c r="NA476" s="111"/>
      <c r="NB476" s="111"/>
      <c r="NC476" s="111"/>
      <c r="ND476" s="111"/>
      <c r="NE476" s="111"/>
      <c r="NF476" s="111"/>
      <c r="NG476" s="111"/>
      <c r="NH476" s="111"/>
      <c r="NI476" s="111"/>
      <c r="NJ476" s="111"/>
      <c r="NK476" s="111"/>
      <c r="NL476" s="111"/>
      <c r="NM476" s="111"/>
      <c r="NN476" s="111"/>
      <c r="NO476" s="111"/>
      <c r="NP476" s="111"/>
      <c r="NQ476" s="111"/>
      <c r="NR476" s="111"/>
      <c r="NS476" s="111"/>
      <c r="NT476" s="111"/>
      <c r="NU476" s="111"/>
      <c r="NV476" s="111"/>
      <c r="NW476" s="111"/>
      <c r="NX476" s="111"/>
      <c r="NY476" s="111"/>
      <c r="NZ476" s="111"/>
      <c r="OA476" s="111"/>
      <c r="OB476" s="111"/>
      <c r="OC476" s="111"/>
      <c r="OD476" s="111"/>
      <c r="OE476" s="111"/>
      <c r="OF476" s="111"/>
      <c r="OG476" s="111"/>
      <c r="OH476" s="111"/>
      <c r="OI476" s="111"/>
      <c r="OJ476" s="111"/>
      <c r="OK476" s="111"/>
      <c r="OL476" s="111"/>
      <c r="OM476" s="111"/>
      <c r="ON476" s="111"/>
      <c r="OO476" s="111"/>
      <c r="OP476" s="111"/>
      <c r="OQ476" s="111"/>
      <c r="OR476" s="111"/>
      <c r="OS476" s="111"/>
      <c r="OT476" s="111"/>
      <c r="OU476" s="111"/>
      <c r="OV476" s="111"/>
      <c r="OW476" s="111"/>
      <c r="OX476" s="111"/>
      <c r="OY476" s="111"/>
      <c r="OZ476" s="111"/>
      <c r="PA476" s="111"/>
      <c r="PB476" s="111"/>
      <c r="PC476" s="111"/>
      <c r="PD476" s="111"/>
      <c r="PE476" s="111"/>
      <c r="PF476" s="111"/>
      <c r="PG476" s="111"/>
      <c r="PH476" s="111"/>
      <c r="PI476" s="111"/>
      <c r="PJ476" s="111"/>
      <c r="PK476" s="111"/>
      <c r="PL476" s="111"/>
      <c r="PM476" s="111"/>
      <c r="PN476" s="111"/>
      <c r="PO476" s="111"/>
      <c r="PP476" s="111"/>
      <c r="PQ476" s="111"/>
      <c r="PR476" s="111"/>
      <c r="PS476" s="111"/>
      <c r="PT476" s="111"/>
      <c r="PU476" s="111"/>
      <c r="PV476" s="111"/>
      <c r="PW476" s="111"/>
      <c r="PX476" s="111"/>
      <c r="PY476" s="111"/>
      <c r="PZ476" s="111"/>
      <c r="QA476" s="111"/>
      <c r="QB476" s="111"/>
      <c r="QC476" s="111"/>
      <c r="QD476" s="111"/>
      <c r="QE476" s="111"/>
      <c r="QF476" s="111"/>
      <c r="QG476" s="111"/>
      <c r="QH476" s="111"/>
      <c r="QI476" s="111"/>
      <c r="QJ476" s="111"/>
      <c r="QK476" s="111"/>
      <c r="QL476" s="111"/>
      <c r="QM476" s="111"/>
      <c r="QN476" s="111"/>
      <c r="QO476" s="111"/>
      <c r="QP476" s="111"/>
      <c r="QQ476" s="111"/>
      <c r="QR476" s="111"/>
      <c r="QS476" s="111"/>
      <c r="QT476" s="111"/>
      <c r="QU476" s="111"/>
      <c r="QV476" s="111"/>
      <c r="QW476" s="111"/>
      <c r="QX476" s="111"/>
      <c r="QY476" s="111"/>
      <c r="QZ476" s="111"/>
      <c r="RA476" s="111"/>
      <c r="RB476" s="111"/>
      <c r="RC476" s="111"/>
      <c r="RD476" s="111"/>
      <c r="RE476" s="111"/>
      <c r="RF476" s="111"/>
      <c r="RG476" s="111"/>
      <c r="RH476" s="111"/>
      <c r="RI476" s="111"/>
      <c r="RJ476" s="111"/>
      <c r="RK476" s="111"/>
      <c r="RL476" s="111"/>
      <c r="RM476" s="111"/>
      <c r="RN476" s="111"/>
      <c r="RO476" s="111"/>
      <c r="RP476" s="111"/>
      <c r="RQ476" s="111"/>
      <c r="RR476" s="111"/>
      <c r="RS476" s="111"/>
      <c r="RT476" s="111"/>
      <c r="RU476" s="111"/>
      <c r="RV476" s="111"/>
      <c r="RW476" s="111"/>
      <c r="RX476" s="111"/>
      <c r="RY476" s="111"/>
      <c r="RZ476" s="111"/>
      <c r="SA476" s="111"/>
      <c r="SB476" s="111"/>
      <c r="SC476" s="111"/>
      <c r="SD476" s="111"/>
      <c r="SE476" s="111"/>
      <c r="SF476" s="111"/>
      <c r="SG476" s="111"/>
      <c r="SH476" s="111"/>
      <c r="SI476" s="111"/>
      <c r="SJ476" s="111"/>
      <c r="SK476" s="111"/>
      <c r="SL476" s="111"/>
      <c r="SM476" s="111"/>
      <c r="SN476" s="111"/>
      <c r="SO476" s="111"/>
      <c r="SP476" s="111"/>
      <c r="SQ476" s="111"/>
      <c r="SR476" s="111"/>
      <c r="SS476" s="111"/>
      <c r="ST476" s="111"/>
      <c r="SU476" s="111"/>
      <c r="SV476" s="111"/>
      <c r="SW476" s="111"/>
      <c r="SX476" s="111"/>
      <c r="SY476" s="111"/>
      <c r="SZ476" s="111"/>
      <c r="TA476" s="111"/>
      <c r="TB476" s="111"/>
      <c r="TC476" s="111"/>
      <c r="TD476" s="111"/>
      <c r="TE476" s="111"/>
      <c r="TF476" s="111"/>
      <c r="TG476" s="111"/>
      <c r="TH476" s="111"/>
      <c r="TI476" s="111"/>
      <c r="TJ476" s="111"/>
      <c r="TK476" s="111"/>
      <c r="TL476" s="111"/>
      <c r="TM476" s="111"/>
      <c r="TN476" s="111"/>
      <c r="TO476" s="111"/>
      <c r="TP476" s="111"/>
      <c r="TQ476" s="111"/>
      <c r="TR476" s="111"/>
      <c r="TS476" s="111"/>
      <c r="TT476" s="111"/>
      <c r="TU476" s="111"/>
      <c r="TV476" s="111"/>
      <c r="TW476" s="111"/>
      <c r="TX476" s="111"/>
      <c r="TY476" s="111"/>
      <c r="TZ476" s="111"/>
      <c r="UA476" s="111"/>
      <c r="UB476" s="111"/>
      <c r="UC476" s="111"/>
      <c r="UD476" s="111"/>
      <c r="UE476" s="111"/>
      <c r="UF476" s="111"/>
      <c r="UG476" s="111"/>
      <c r="UH476" s="111"/>
      <c r="UI476" s="111"/>
      <c r="UJ476" s="111"/>
      <c r="UK476" s="111"/>
      <c r="UL476" s="111"/>
      <c r="UM476" s="111"/>
      <c r="UN476" s="111"/>
      <c r="UO476" s="111"/>
      <c r="UP476" s="111"/>
      <c r="UQ476" s="111"/>
      <c r="UR476" s="111"/>
      <c r="US476" s="111"/>
      <c r="UT476" s="111"/>
      <c r="UU476" s="111"/>
      <c r="UV476" s="111"/>
      <c r="UW476" s="111"/>
      <c r="UX476" s="111"/>
      <c r="UY476" s="111"/>
      <c r="UZ476" s="111"/>
      <c r="VA476" s="111"/>
      <c r="VB476" s="111"/>
      <c r="VC476" s="111"/>
      <c r="VD476" s="111"/>
      <c r="VE476" s="111"/>
      <c r="VF476" s="111"/>
      <c r="VG476" s="111"/>
      <c r="VH476" s="111"/>
      <c r="VI476" s="111"/>
      <c r="VJ476" s="111"/>
      <c r="VK476" s="111"/>
      <c r="VL476" s="111"/>
      <c r="VM476" s="111"/>
      <c r="VN476" s="111"/>
      <c r="VO476" s="111"/>
      <c r="VP476" s="111"/>
      <c r="VQ476" s="111"/>
      <c r="VR476" s="111"/>
      <c r="VS476" s="111"/>
      <c r="VT476" s="111"/>
      <c r="VU476" s="111"/>
      <c r="VV476" s="111"/>
      <c r="VW476" s="111"/>
      <c r="VX476" s="111"/>
      <c r="VY476" s="111"/>
      <c r="VZ476" s="111"/>
      <c r="WA476" s="111"/>
      <c r="WB476" s="111"/>
      <c r="WC476" s="111"/>
      <c r="WD476" s="111"/>
      <c r="WE476" s="111"/>
      <c r="WF476" s="111"/>
      <c r="WG476" s="111"/>
      <c r="WH476" s="111"/>
      <c r="WI476" s="111"/>
      <c r="WJ476" s="111"/>
      <c r="WK476" s="111"/>
      <c r="WL476" s="111"/>
      <c r="WM476" s="111"/>
      <c r="WN476" s="111"/>
      <c r="WO476" s="111"/>
      <c r="WP476" s="111"/>
      <c r="WQ476" s="111"/>
      <c r="WR476" s="111"/>
      <c r="WS476" s="111"/>
      <c r="WT476" s="111"/>
      <c r="WU476" s="111"/>
      <c r="WV476" s="111"/>
      <c r="WW476" s="111"/>
      <c r="WX476" s="111"/>
      <c r="WY476" s="111"/>
      <c r="WZ476" s="111"/>
      <c r="XA476" s="111"/>
      <c r="XB476" s="111"/>
      <c r="XC476" s="111"/>
      <c r="XD476" s="111"/>
      <c r="XE476" s="111"/>
      <c r="XF476" s="111"/>
      <c r="XG476" s="111"/>
      <c r="XH476" s="111"/>
      <c r="XI476" s="111"/>
      <c r="XJ476" s="111"/>
      <c r="XK476" s="111"/>
      <c r="XL476" s="111"/>
      <c r="XM476" s="111"/>
      <c r="XN476" s="111"/>
      <c r="XO476" s="111"/>
      <c r="XP476" s="111"/>
      <c r="XQ476" s="111"/>
      <c r="XR476" s="111"/>
      <c r="XS476" s="111"/>
      <c r="XT476" s="111"/>
      <c r="XU476" s="111"/>
      <c r="XV476" s="111"/>
      <c r="XW476" s="111"/>
      <c r="XX476" s="111"/>
      <c r="XY476" s="111"/>
      <c r="XZ476" s="111"/>
      <c r="YA476" s="111"/>
      <c r="YB476" s="111"/>
      <c r="YC476" s="111"/>
      <c r="YD476" s="111"/>
      <c r="YE476" s="111"/>
      <c r="YF476" s="111"/>
      <c r="YG476" s="111"/>
      <c r="YH476" s="111"/>
      <c r="YI476" s="111"/>
      <c r="YJ476" s="111"/>
      <c r="YK476" s="111"/>
      <c r="YL476" s="111"/>
      <c r="YM476" s="111"/>
      <c r="YN476" s="111"/>
      <c r="YO476" s="111"/>
      <c r="YP476" s="111"/>
      <c r="YQ476" s="111"/>
      <c r="YR476" s="111"/>
      <c r="YS476" s="111"/>
      <c r="YT476" s="111"/>
      <c r="YU476" s="111"/>
      <c r="YV476" s="111"/>
      <c r="YW476" s="111"/>
      <c r="YX476" s="111"/>
      <c r="YY476" s="111"/>
      <c r="YZ476" s="111"/>
      <c r="ZA476" s="111"/>
      <c r="ZB476" s="111"/>
      <c r="ZC476" s="111"/>
      <c r="ZD476" s="111"/>
      <c r="ZE476" s="111"/>
      <c r="ZF476" s="111"/>
      <c r="ZG476" s="111"/>
      <c r="ZH476" s="111"/>
      <c r="ZI476" s="111"/>
      <c r="ZJ476" s="111"/>
      <c r="ZK476" s="111"/>
      <c r="ZL476" s="111"/>
      <c r="ZM476" s="111"/>
      <c r="ZN476" s="111"/>
      <c r="ZO476" s="111"/>
      <c r="ZP476" s="111"/>
      <c r="ZQ476" s="111"/>
      <c r="ZR476" s="111"/>
      <c r="ZS476" s="111"/>
      <c r="ZT476" s="111"/>
      <c r="ZU476" s="111"/>
      <c r="ZV476" s="111"/>
      <c r="ZW476" s="111"/>
      <c r="ZX476" s="111"/>
      <c r="ZY476" s="111"/>
      <c r="ZZ476" s="111"/>
      <c r="AAA476" s="111"/>
      <c r="AAB476" s="111"/>
      <c r="AAC476" s="111"/>
      <c r="AAD476" s="111"/>
      <c r="AAE476" s="111"/>
      <c r="AAF476" s="111"/>
      <c r="AAG476" s="111"/>
      <c r="AAH476" s="111"/>
      <c r="AAI476" s="111"/>
      <c r="AAJ476" s="111"/>
      <c r="AAK476" s="111"/>
      <c r="AAL476" s="111"/>
      <c r="AAM476" s="111"/>
      <c r="AAN476" s="111"/>
      <c r="AAO476" s="111"/>
      <c r="AAP476" s="111"/>
      <c r="AAQ476" s="111"/>
      <c r="AAR476" s="111"/>
      <c r="AAS476" s="111"/>
      <c r="AAT476" s="111"/>
      <c r="AAU476" s="111"/>
      <c r="AAV476" s="111"/>
      <c r="AAW476" s="111"/>
      <c r="AAX476" s="111"/>
      <c r="AAY476" s="111"/>
      <c r="AAZ476" s="111"/>
      <c r="ABA476" s="111"/>
      <c r="ABB476" s="111"/>
      <c r="ABC476" s="111"/>
      <c r="ABD476" s="111"/>
      <c r="ABE476" s="111"/>
      <c r="ABF476" s="111"/>
      <c r="ABG476" s="111"/>
      <c r="ABH476" s="111"/>
      <c r="ABI476" s="111"/>
      <c r="ABJ476" s="111"/>
      <c r="ABK476" s="111"/>
      <c r="ABL476" s="111"/>
      <c r="ABM476" s="111"/>
      <c r="ABN476" s="111"/>
      <c r="ABO476" s="111"/>
      <c r="ABP476" s="111"/>
      <c r="ABQ476" s="111"/>
      <c r="ABR476" s="111"/>
      <c r="ABS476" s="111"/>
      <c r="ABT476" s="111"/>
      <c r="ABU476" s="111"/>
      <c r="ABV476" s="111"/>
      <c r="ABW476" s="111"/>
      <c r="ABX476" s="111"/>
      <c r="ABY476" s="111"/>
      <c r="ABZ476" s="111"/>
      <c r="ACA476" s="111"/>
      <c r="ACB476" s="111"/>
      <c r="ACC476" s="111"/>
      <c r="ACD476" s="111"/>
      <c r="ACE476" s="111"/>
      <c r="ACF476" s="111"/>
      <c r="ACG476" s="111"/>
      <c r="ACH476" s="111"/>
      <c r="ACI476" s="111"/>
      <c r="ACJ476" s="111"/>
      <c r="ACK476" s="111"/>
      <c r="ACL476" s="111"/>
      <c r="ACM476" s="111"/>
      <c r="ACN476" s="111"/>
      <c r="ACO476" s="111"/>
      <c r="ACP476" s="111"/>
      <c r="ACQ476" s="111"/>
      <c r="ACR476" s="111"/>
      <c r="ACS476" s="111"/>
      <c r="ACT476" s="111"/>
      <c r="ACU476" s="111"/>
      <c r="ACV476" s="111"/>
      <c r="ACW476" s="111"/>
      <c r="ACX476" s="111"/>
      <c r="ACY476" s="111"/>
      <c r="ACZ476" s="111"/>
      <c r="ADA476" s="111"/>
      <c r="ADB476" s="111"/>
      <c r="ADC476" s="111"/>
      <c r="ADD476" s="111"/>
      <c r="ADE476" s="111"/>
      <c r="ADF476" s="111"/>
      <c r="ADG476" s="111"/>
      <c r="ADH476" s="111"/>
      <c r="ADI476" s="111"/>
      <c r="ADJ476" s="111"/>
      <c r="ADK476" s="111"/>
      <c r="ADL476" s="111"/>
      <c r="ADM476" s="111"/>
      <c r="ADN476" s="111"/>
      <c r="ADO476" s="111"/>
      <c r="ADP476" s="111"/>
      <c r="ADQ476" s="111"/>
      <c r="ADR476" s="111"/>
      <c r="ADS476" s="111"/>
      <c r="ADT476" s="111"/>
      <c r="ADU476" s="111"/>
      <c r="ADV476" s="111"/>
    </row>
    <row r="477" spans="4:802" s="110" customFormat="1"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  <c r="AA477" s="111"/>
      <c r="AB477" s="111"/>
      <c r="AC477" s="111"/>
      <c r="AD477" s="111"/>
      <c r="AE477" s="111"/>
      <c r="AF477" s="111"/>
      <c r="AG477" s="111"/>
      <c r="AH477" s="111"/>
      <c r="AI477" s="111"/>
      <c r="AJ477" s="111"/>
      <c r="AK477" s="111"/>
      <c r="AL477" s="111"/>
      <c r="AM477" s="111"/>
      <c r="AN477" s="111"/>
      <c r="AO477" s="111"/>
      <c r="AP477" s="111"/>
      <c r="AQ477" s="111"/>
      <c r="AR477" s="111"/>
      <c r="AS477" s="111"/>
      <c r="AT477" s="111"/>
      <c r="AU477" s="111"/>
      <c r="AV477" s="111"/>
      <c r="AW477" s="111"/>
      <c r="AX477" s="111"/>
      <c r="AY477" s="111"/>
      <c r="AZ477" s="111"/>
      <c r="BA477" s="111"/>
      <c r="BB477" s="111"/>
      <c r="BC477" s="111"/>
      <c r="BD477" s="111"/>
      <c r="BE477" s="111"/>
      <c r="BF477" s="111"/>
      <c r="BG477" s="111"/>
      <c r="BH477" s="111"/>
      <c r="BI477" s="111"/>
      <c r="BJ477" s="111"/>
      <c r="BK477" s="111"/>
      <c r="BL477" s="111"/>
      <c r="BM477" s="111"/>
      <c r="BN477" s="111"/>
      <c r="BO477" s="111"/>
      <c r="BP477" s="111"/>
      <c r="BQ477" s="111"/>
      <c r="BR477" s="111"/>
      <c r="BS477" s="111"/>
      <c r="BT477" s="111"/>
      <c r="BU477" s="111"/>
      <c r="BV477" s="111"/>
      <c r="BW477" s="111"/>
      <c r="BX477" s="111"/>
      <c r="BY477" s="111"/>
      <c r="BZ477" s="111"/>
      <c r="CA477" s="111"/>
      <c r="CB477" s="111"/>
      <c r="CC477" s="111"/>
      <c r="CD477" s="111"/>
      <c r="CE477" s="111"/>
      <c r="CF477" s="111"/>
      <c r="CG477" s="111"/>
      <c r="CH477" s="111"/>
      <c r="CI477" s="111"/>
      <c r="CJ477" s="111"/>
      <c r="CK477" s="111"/>
      <c r="CL477" s="111"/>
      <c r="CM477" s="111"/>
      <c r="CN477" s="111"/>
      <c r="CO477" s="111"/>
      <c r="CP477" s="111"/>
      <c r="CQ477" s="111"/>
      <c r="CR477" s="111"/>
      <c r="CS477" s="111"/>
      <c r="CT477" s="111"/>
      <c r="CU477" s="111"/>
      <c r="CV477" s="111"/>
      <c r="CW477" s="111"/>
      <c r="CX477" s="111"/>
      <c r="CY477" s="111"/>
      <c r="CZ477" s="111"/>
      <c r="DA477" s="111"/>
      <c r="DB477" s="111"/>
      <c r="DC477" s="111"/>
      <c r="DD477" s="111"/>
      <c r="DE477" s="111"/>
      <c r="DF477" s="111"/>
      <c r="DG477" s="111"/>
      <c r="DH477" s="111"/>
      <c r="DI477" s="111"/>
      <c r="DJ477" s="111"/>
      <c r="DK477" s="111"/>
      <c r="DL477" s="111"/>
      <c r="DM477" s="111"/>
      <c r="DN477" s="111"/>
      <c r="DO477" s="111"/>
      <c r="DP477" s="111"/>
      <c r="DQ477" s="111"/>
      <c r="DR477" s="111"/>
      <c r="DS477" s="111"/>
      <c r="DT477" s="111"/>
      <c r="DU477" s="111"/>
      <c r="DV477" s="111"/>
      <c r="DW477" s="111"/>
      <c r="DX477" s="111"/>
      <c r="DY477" s="111"/>
      <c r="DZ477" s="111"/>
      <c r="EA477" s="111"/>
      <c r="EB477" s="111"/>
      <c r="EC477" s="111"/>
      <c r="ED477" s="111"/>
      <c r="EE477" s="111"/>
      <c r="EF477" s="111"/>
      <c r="EG477" s="111"/>
      <c r="EH477" s="111"/>
      <c r="EI477" s="111"/>
      <c r="EJ477" s="111"/>
      <c r="EK477" s="111"/>
      <c r="EL477" s="111"/>
      <c r="EM477" s="111"/>
      <c r="EN477" s="111"/>
      <c r="EO477" s="111"/>
      <c r="EP477" s="111"/>
      <c r="EQ477" s="111"/>
      <c r="ER477" s="111"/>
      <c r="ES477" s="111"/>
      <c r="ET477" s="111"/>
      <c r="EU477" s="111"/>
      <c r="EV477" s="111"/>
      <c r="EW477" s="111"/>
      <c r="EX477" s="111"/>
      <c r="EY477" s="111"/>
      <c r="EZ477" s="111"/>
      <c r="FA477" s="111"/>
      <c r="FB477" s="111"/>
      <c r="FC477" s="111"/>
      <c r="FD477" s="111"/>
      <c r="FE477" s="111"/>
      <c r="FF477" s="111"/>
      <c r="FG477" s="111"/>
      <c r="FH477" s="111"/>
      <c r="FI477" s="111"/>
      <c r="FJ477" s="111"/>
      <c r="FK477" s="111"/>
      <c r="FL477" s="111"/>
      <c r="FM477" s="111"/>
      <c r="FN477" s="111"/>
      <c r="FO477" s="111"/>
      <c r="FP477" s="111"/>
      <c r="FQ477" s="111"/>
      <c r="FR477" s="111"/>
      <c r="FS477" s="111"/>
      <c r="FT477" s="111"/>
      <c r="FU477" s="111"/>
      <c r="FV477" s="111"/>
      <c r="FW477" s="111"/>
      <c r="FX477" s="111"/>
      <c r="FY477" s="111"/>
      <c r="FZ477" s="111"/>
      <c r="GA477" s="111"/>
      <c r="GB477" s="111"/>
      <c r="GC477" s="111"/>
      <c r="GD477" s="111"/>
      <c r="GE477" s="111"/>
      <c r="GF477" s="111"/>
      <c r="GG477" s="111"/>
      <c r="GH477" s="111"/>
      <c r="GI477" s="111"/>
      <c r="GJ477" s="111"/>
      <c r="GK477" s="111"/>
      <c r="GL477" s="111"/>
      <c r="GM477" s="111"/>
      <c r="GN477" s="111"/>
      <c r="GO477" s="111"/>
      <c r="GP477" s="111"/>
      <c r="GQ477" s="111"/>
      <c r="GR477" s="111"/>
      <c r="GS477" s="111"/>
      <c r="GT477" s="111"/>
      <c r="GU477" s="111"/>
      <c r="GV477" s="111"/>
      <c r="GW477" s="111"/>
      <c r="GX477" s="111"/>
      <c r="GY477" s="111"/>
      <c r="GZ477" s="111"/>
      <c r="HA477" s="111"/>
      <c r="HB477" s="111"/>
      <c r="HC477" s="111"/>
      <c r="HD477" s="111"/>
      <c r="HE477" s="111"/>
      <c r="HF477" s="111"/>
      <c r="HG477" s="111"/>
      <c r="HH477" s="111"/>
      <c r="HI477" s="111"/>
      <c r="HJ477" s="111"/>
      <c r="HK477" s="111"/>
      <c r="HL477" s="111"/>
      <c r="HM477" s="111"/>
      <c r="HN477" s="111"/>
      <c r="HO477" s="111"/>
      <c r="HP477" s="111"/>
      <c r="HQ477" s="111"/>
      <c r="HR477" s="111"/>
      <c r="HS477" s="111"/>
      <c r="HT477" s="111"/>
      <c r="HU477" s="111"/>
      <c r="HV477" s="111"/>
      <c r="HW477" s="111"/>
      <c r="HX477" s="111"/>
      <c r="HY477" s="111"/>
      <c r="HZ477" s="111"/>
      <c r="IA477" s="111"/>
      <c r="IB477" s="111"/>
      <c r="IC477" s="111"/>
      <c r="ID477" s="111"/>
      <c r="IE477" s="111"/>
      <c r="IF477" s="111"/>
      <c r="IG477" s="111"/>
      <c r="IH477" s="111"/>
      <c r="II477" s="111"/>
      <c r="IJ477" s="111"/>
      <c r="IK477" s="111"/>
      <c r="IL477" s="111"/>
      <c r="IM477" s="111"/>
      <c r="IN477" s="111"/>
      <c r="IO477" s="111"/>
      <c r="IP477" s="111"/>
      <c r="IQ477" s="111"/>
      <c r="IR477" s="111"/>
      <c r="IS477" s="111"/>
      <c r="IT477" s="111"/>
      <c r="IU477" s="111"/>
      <c r="IV477" s="111"/>
      <c r="IW477" s="111"/>
      <c r="IX477" s="111"/>
      <c r="IY477" s="111"/>
      <c r="IZ477" s="111"/>
      <c r="JA477" s="111"/>
      <c r="JB477" s="111"/>
      <c r="JC477" s="111"/>
      <c r="JD477" s="111"/>
      <c r="JE477" s="111"/>
      <c r="JF477" s="111"/>
      <c r="JG477" s="111"/>
      <c r="JH477" s="111"/>
      <c r="JI477" s="111"/>
      <c r="JJ477" s="111"/>
      <c r="JK477" s="111"/>
      <c r="JL477" s="111"/>
      <c r="JM477" s="111"/>
      <c r="JN477" s="111"/>
      <c r="JO477" s="111"/>
      <c r="JP477" s="111"/>
      <c r="JQ477" s="111"/>
      <c r="JR477" s="111"/>
      <c r="JS477" s="111"/>
      <c r="JT477" s="111"/>
      <c r="JU477" s="111"/>
      <c r="JV477" s="111"/>
      <c r="JW477" s="111"/>
      <c r="JX477" s="111"/>
      <c r="JY477" s="111"/>
      <c r="JZ477" s="111"/>
      <c r="KA477" s="111"/>
      <c r="KB477" s="111"/>
      <c r="KC477" s="111"/>
      <c r="KD477" s="111"/>
      <c r="KE477" s="111"/>
      <c r="KF477" s="111"/>
      <c r="KG477" s="111"/>
      <c r="KH477" s="111"/>
      <c r="KI477" s="111"/>
      <c r="KJ477" s="111"/>
      <c r="KK477" s="111"/>
      <c r="KL477" s="111"/>
      <c r="KM477" s="111"/>
      <c r="KN477" s="111"/>
      <c r="KO477" s="111"/>
      <c r="KP477" s="111"/>
      <c r="KQ477" s="111"/>
      <c r="KR477" s="111"/>
      <c r="KS477" s="111"/>
      <c r="KT477" s="111"/>
      <c r="KU477" s="111"/>
      <c r="KV477" s="111"/>
      <c r="KW477" s="111"/>
      <c r="KX477" s="111"/>
      <c r="KY477" s="111"/>
      <c r="KZ477" s="111"/>
      <c r="LA477" s="111"/>
      <c r="LB477" s="111"/>
      <c r="LC477" s="111"/>
      <c r="LD477" s="111"/>
      <c r="LE477" s="111"/>
      <c r="LF477" s="111"/>
      <c r="LG477" s="111"/>
      <c r="LH477" s="111"/>
      <c r="LI477" s="111"/>
      <c r="LJ477" s="111"/>
      <c r="LK477" s="111"/>
      <c r="LL477" s="111"/>
      <c r="LM477" s="111"/>
      <c r="LN477" s="111"/>
      <c r="LO477" s="111"/>
      <c r="LP477" s="111"/>
      <c r="LQ477" s="111"/>
      <c r="LR477" s="111"/>
      <c r="LS477" s="111"/>
      <c r="LT477" s="111"/>
      <c r="LU477" s="111"/>
      <c r="LV477" s="111"/>
      <c r="LW477" s="111"/>
      <c r="LX477" s="111"/>
      <c r="LY477" s="111"/>
      <c r="LZ477" s="111"/>
      <c r="MA477" s="111"/>
      <c r="MB477" s="111"/>
      <c r="MC477" s="111"/>
      <c r="MD477" s="111"/>
      <c r="ME477" s="111"/>
      <c r="MF477" s="111"/>
      <c r="MG477" s="111"/>
      <c r="MH477" s="111"/>
      <c r="MI477" s="111"/>
      <c r="MJ477" s="111"/>
      <c r="MK477" s="111"/>
      <c r="ML477" s="111"/>
      <c r="MM477" s="111"/>
      <c r="MN477" s="111"/>
      <c r="MO477" s="111"/>
      <c r="MP477" s="111"/>
      <c r="MQ477" s="111"/>
      <c r="MR477" s="111"/>
      <c r="MS477" s="111"/>
      <c r="MT477" s="111"/>
      <c r="MU477" s="111"/>
      <c r="MV477" s="111"/>
      <c r="MW477" s="111"/>
      <c r="MX477" s="111"/>
      <c r="MY477" s="111"/>
      <c r="MZ477" s="111"/>
      <c r="NA477" s="111"/>
      <c r="NB477" s="111"/>
      <c r="NC477" s="111"/>
      <c r="ND477" s="111"/>
      <c r="NE477" s="111"/>
      <c r="NF477" s="111"/>
      <c r="NG477" s="111"/>
      <c r="NH477" s="111"/>
      <c r="NI477" s="111"/>
      <c r="NJ477" s="111"/>
      <c r="NK477" s="111"/>
      <c r="NL477" s="111"/>
      <c r="NM477" s="111"/>
      <c r="NN477" s="111"/>
      <c r="NO477" s="111"/>
      <c r="NP477" s="111"/>
      <c r="NQ477" s="111"/>
      <c r="NR477" s="111"/>
      <c r="NS477" s="111"/>
      <c r="NT477" s="111"/>
      <c r="NU477" s="111"/>
      <c r="NV477" s="111"/>
      <c r="NW477" s="111"/>
      <c r="NX477" s="111"/>
      <c r="NY477" s="111"/>
      <c r="NZ477" s="111"/>
      <c r="OA477" s="111"/>
      <c r="OB477" s="111"/>
      <c r="OC477" s="111"/>
      <c r="OD477" s="111"/>
      <c r="OE477" s="111"/>
      <c r="OF477" s="111"/>
      <c r="OG477" s="111"/>
      <c r="OH477" s="111"/>
      <c r="OI477" s="111"/>
      <c r="OJ477" s="111"/>
      <c r="OK477" s="111"/>
      <c r="OL477" s="111"/>
      <c r="OM477" s="111"/>
      <c r="ON477" s="111"/>
      <c r="OO477" s="111"/>
      <c r="OP477" s="111"/>
      <c r="OQ477" s="111"/>
      <c r="OR477" s="111"/>
      <c r="OS477" s="111"/>
      <c r="OT477" s="111"/>
      <c r="OU477" s="111"/>
      <c r="OV477" s="111"/>
      <c r="OW477" s="111"/>
      <c r="OX477" s="111"/>
      <c r="OY477" s="111"/>
      <c r="OZ477" s="111"/>
      <c r="PA477" s="111"/>
      <c r="PB477" s="111"/>
      <c r="PC477" s="111"/>
      <c r="PD477" s="111"/>
      <c r="PE477" s="111"/>
      <c r="PF477" s="111"/>
      <c r="PG477" s="111"/>
      <c r="PH477" s="111"/>
      <c r="PI477" s="111"/>
      <c r="PJ477" s="111"/>
      <c r="PK477" s="111"/>
      <c r="PL477" s="111"/>
      <c r="PM477" s="111"/>
      <c r="PN477" s="111"/>
      <c r="PO477" s="111"/>
      <c r="PP477" s="111"/>
      <c r="PQ477" s="111"/>
      <c r="PR477" s="111"/>
      <c r="PS477" s="111"/>
      <c r="PT477" s="111"/>
      <c r="PU477" s="111"/>
      <c r="PV477" s="111"/>
      <c r="PW477" s="111"/>
      <c r="PX477" s="111"/>
      <c r="PY477" s="111"/>
      <c r="PZ477" s="111"/>
      <c r="QA477" s="111"/>
      <c r="QB477" s="111"/>
      <c r="QC477" s="111"/>
      <c r="QD477" s="111"/>
      <c r="QE477" s="111"/>
      <c r="QF477" s="111"/>
      <c r="QG477" s="111"/>
      <c r="QH477" s="111"/>
      <c r="QI477" s="111"/>
      <c r="QJ477" s="111"/>
      <c r="QK477" s="111"/>
      <c r="QL477" s="111"/>
      <c r="QM477" s="111"/>
      <c r="QN477" s="111"/>
      <c r="QO477" s="111"/>
      <c r="QP477" s="111"/>
      <c r="QQ477" s="111"/>
      <c r="QR477" s="111"/>
      <c r="QS477" s="111"/>
      <c r="QT477" s="111"/>
      <c r="QU477" s="111"/>
      <c r="QV477" s="111"/>
      <c r="QW477" s="111"/>
      <c r="QX477" s="111"/>
      <c r="QY477" s="111"/>
      <c r="QZ477" s="111"/>
      <c r="RA477" s="111"/>
      <c r="RB477" s="111"/>
      <c r="RC477" s="111"/>
      <c r="RD477" s="111"/>
      <c r="RE477" s="111"/>
      <c r="RF477" s="111"/>
      <c r="RG477" s="111"/>
      <c r="RH477" s="111"/>
      <c r="RI477" s="111"/>
      <c r="RJ477" s="111"/>
      <c r="RK477" s="111"/>
      <c r="RL477" s="111"/>
      <c r="RM477" s="111"/>
      <c r="RN477" s="111"/>
      <c r="RO477" s="111"/>
      <c r="RP477" s="111"/>
      <c r="RQ477" s="111"/>
      <c r="RR477" s="111"/>
      <c r="RS477" s="111"/>
      <c r="RT477" s="111"/>
      <c r="RU477" s="111"/>
      <c r="RV477" s="111"/>
      <c r="RW477" s="111"/>
      <c r="RX477" s="111"/>
      <c r="RY477" s="111"/>
      <c r="RZ477" s="111"/>
      <c r="SA477" s="111"/>
      <c r="SB477" s="111"/>
      <c r="SC477" s="111"/>
      <c r="SD477" s="111"/>
      <c r="SE477" s="111"/>
      <c r="SF477" s="111"/>
      <c r="SG477" s="111"/>
      <c r="SH477" s="111"/>
      <c r="SI477" s="111"/>
      <c r="SJ477" s="111"/>
      <c r="SK477" s="111"/>
      <c r="SL477" s="111"/>
      <c r="SM477" s="111"/>
      <c r="SN477" s="111"/>
      <c r="SO477" s="111"/>
      <c r="SP477" s="111"/>
      <c r="SQ477" s="111"/>
      <c r="SR477" s="111"/>
      <c r="SS477" s="111"/>
      <c r="ST477" s="111"/>
      <c r="SU477" s="111"/>
      <c r="SV477" s="111"/>
      <c r="SW477" s="111"/>
      <c r="SX477" s="111"/>
      <c r="SY477" s="111"/>
      <c r="SZ477" s="111"/>
      <c r="TA477" s="111"/>
      <c r="TB477" s="111"/>
      <c r="TC477" s="111"/>
      <c r="TD477" s="111"/>
      <c r="TE477" s="111"/>
      <c r="TF477" s="111"/>
      <c r="TG477" s="111"/>
      <c r="TH477" s="111"/>
      <c r="TI477" s="111"/>
      <c r="TJ477" s="111"/>
      <c r="TK477" s="111"/>
      <c r="TL477" s="111"/>
      <c r="TM477" s="111"/>
      <c r="TN477" s="111"/>
      <c r="TO477" s="111"/>
      <c r="TP477" s="111"/>
      <c r="TQ477" s="111"/>
      <c r="TR477" s="111"/>
      <c r="TS477" s="111"/>
      <c r="TT477" s="111"/>
      <c r="TU477" s="111"/>
      <c r="TV477" s="111"/>
      <c r="TW477" s="111"/>
      <c r="TX477" s="111"/>
      <c r="TY477" s="111"/>
      <c r="TZ477" s="111"/>
      <c r="UA477" s="111"/>
      <c r="UB477" s="111"/>
      <c r="UC477" s="111"/>
      <c r="UD477" s="111"/>
      <c r="UE477" s="111"/>
      <c r="UF477" s="111"/>
      <c r="UG477" s="111"/>
      <c r="UH477" s="111"/>
      <c r="UI477" s="111"/>
      <c r="UJ477" s="111"/>
      <c r="UK477" s="111"/>
      <c r="UL477" s="111"/>
      <c r="UM477" s="111"/>
      <c r="UN477" s="111"/>
      <c r="UO477" s="111"/>
      <c r="UP477" s="111"/>
      <c r="UQ477" s="111"/>
      <c r="UR477" s="111"/>
      <c r="US477" s="111"/>
      <c r="UT477" s="111"/>
      <c r="UU477" s="111"/>
      <c r="UV477" s="111"/>
      <c r="UW477" s="111"/>
      <c r="UX477" s="111"/>
      <c r="UY477" s="111"/>
      <c r="UZ477" s="111"/>
      <c r="VA477" s="111"/>
      <c r="VB477" s="111"/>
      <c r="VC477" s="111"/>
      <c r="VD477" s="111"/>
      <c r="VE477" s="111"/>
      <c r="VF477" s="111"/>
      <c r="VG477" s="111"/>
      <c r="VH477" s="111"/>
      <c r="VI477" s="111"/>
      <c r="VJ477" s="111"/>
      <c r="VK477" s="111"/>
      <c r="VL477" s="111"/>
      <c r="VM477" s="111"/>
      <c r="VN477" s="111"/>
      <c r="VO477" s="111"/>
      <c r="VP477" s="111"/>
      <c r="VQ477" s="111"/>
      <c r="VR477" s="111"/>
      <c r="VS477" s="111"/>
      <c r="VT477" s="111"/>
      <c r="VU477" s="111"/>
      <c r="VV477" s="111"/>
      <c r="VW477" s="111"/>
      <c r="VX477" s="111"/>
      <c r="VY477" s="111"/>
      <c r="VZ477" s="111"/>
      <c r="WA477" s="111"/>
      <c r="WB477" s="111"/>
      <c r="WC477" s="111"/>
      <c r="WD477" s="111"/>
      <c r="WE477" s="111"/>
      <c r="WF477" s="111"/>
      <c r="WG477" s="111"/>
      <c r="WH477" s="111"/>
      <c r="WI477" s="111"/>
      <c r="WJ477" s="111"/>
      <c r="WK477" s="111"/>
      <c r="WL477" s="111"/>
      <c r="WM477" s="111"/>
      <c r="WN477" s="111"/>
      <c r="WO477" s="111"/>
      <c r="WP477" s="111"/>
      <c r="WQ477" s="111"/>
      <c r="WR477" s="111"/>
      <c r="WS477" s="111"/>
      <c r="WT477" s="111"/>
      <c r="WU477" s="111"/>
      <c r="WV477" s="111"/>
      <c r="WW477" s="111"/>
      <c r="WX477" s="111"/>
      <c r="WY477" s="111"/>
      <c r="WZ477" s="111"/>
      <c r="XA477" s="111"/>
      <c r="XB477" s="111"/>
      <c r="XC477" s="111"/>
      <c r="XD477" s="111"/>
      <c r="XE477" s="111"/>
      <c r="XF477" s="111"/>
      <c r="XG477" s="111"/>
      <c r="XH477" s="111"/>
      <c r="XI477" s="111"/>
      <c r="XJ477" s="111"/>
      <c r="XK477" s="111"/>
      <c r="XL477" s="111"/>
      <c r="XM477" s="111"/>
      <c r="XN477" s="111"/>
      <c r="XO477" s="111"/>
      <c r="XP477" s="111"/>
      <c r="XQ477" s="111"/>
      <c r="XR477" s="111"/>
      <c r="XS477" s="111"/>
      <c r="XT477" s="111"/>
      <c r="XU477" s="111"/>
      <c r="XV477" s="111"/>
      <c r="XW477" s="111"/>
      <c r="XX477" s="111"/>
      <c r="XY477" s="111"/>
      <c r="XZ477" s="111"/>
      <c r="YA477" s="111"/>
      <c r="YB477" s="111"/>
      <c r="YC477" s="111"/>
      <c r="YD477" s="111"/>
      <c r="YE477" s="111"/>
      <c r="YF477" s="111"/>
      <c r="YG477" s="111"/>
      <c r="YH477" s="111"/>
      <c r="YI477" s="111"/>
      <c r="YJ477" s="111"/>
      <c r="YK477" s="111"/>
      <c r="YL477" s="111"/>
      <c r="YM477" s="111"/>
      <c r="YN477" s="111"/>
      <c r="YO477" s="111"/>
      <c r="YP477" s="111"/>
      <c r="YQ477" s="111"/>
      <c r="YR477" s="111"/>
      <c r="YS477" s="111"/>
      <c r="YT477" s="111"/>
      <c r="YU477" s="111"/>
      <c r="YV477" s="111"/>
      <c r="YW477" s="111"/>
      <c r="YX477" s="111"/>
      <c r="YY477" s="111"/>
      <c r="YZ477" s="111"/>
      <c r="ZA477" s="111"/>
      <c r="ZB477" s="111"/>
      <c r="ZC477" s="111"/>
      <c r="ZD477" s="111"/>
      <c r="ZE477" s="111"/>
      <c r="ZF477" s="111"/>
      <c r="ZG477" s="111"/>
      <c r="ZH477" s="111"/>
      <c r="ZI477" s="111"/>
      <c r="ZJ477" s="111"/>
      <c r="ZK477" s="111"/>
      <c r="ZL477" s="111"/>
      <c r="ZM477" s="111"/>
      <c r="ZN477" s="111"/>
      <c r="ZO477" s="111"/>
      <c r="ZP477" s="111"/>
      <c r="ZQ477" s="111"/>
      <c r="ZR477" s="111"/>
      <c r="ZS477" s="111"/>
      <c r="ZT477" s="111"/>
      <c r="ZU477" s="111"/>
      <c r="ZV477" s="111"/>
      <c r="ZW477" s="111"/>
      <c r="ZX477" s="111"/>
      <c r="ZY477" s="111"/>
      <c r="ZZ477" s="111"/>
      <c r="AAA477" s="111"/>
      <c r="AAB477" s="111"/>
      <c r="AAC477" s="111"/>
      <c r="AAD477" s="111"/>
      <c r="AAE477" s="111"/>
      <c r="AAF477" s="111"/>
      <c r="AAG477" s="111"/>
      <c r="AAH477" s="111"/>
      <c r="AAI477" s="111"/>
      <c r="AAJ477" s="111"/>
      <c r="AAK477" s="111"/>
      <c r="AAL477" s="111"/>
      <c r="AAM477" s="111"/>
      <c r="AAN477" s="111"/>
      <c r="AAO477" s="111"/>
      <c r="AAP477" s="111"/>
      <c r="AAQ477" s="111"/>
      <c r="AAR477" s="111"/>
      <c r="AAS477" s="111"/>
      <c r="AAT477" s="111"/>
      <c r="AAU477" s="111"/>
      <c r="AAV477" s="111"/>
      <c r="AAW477" s="111"/>
      <c r="AAX477" s="111"/>
      <c r="AAY477" s="111"/>
      <c r="AAZ477" s="111"/>
      <c r="ABA477" s="111"/>
      <c r="ABB477" s="111"/>
      <c r="ABC477" s="111"/>
      <c r="ABD477" s="111"/>
      <c r="ABE477" s="111"/>
      <c r="ABF477" s="111"/>
      <c r="ABG477" s="111"/>
      <c r="ABH477" s="111"/>
      <c r="ABI477" s="111"/>
      <c r="ABJ477" s="111"/>
      <c r="ABK477" s="111"/>
      <c r="ABL477" s="111"/>
      <c r="ABM477" s="111"/>
      <c r="ABN477" s="111"/>
      <c r="ABO477" s="111"/>
      <c r="ABP477" s="111"/>
      <c r="ABQ477" s="111"/>
      <c r="ABR477" s="111"/>
      <c r="ABS477" s="111"/>
      <c r="ABT477" s="111"/>
      <c r="ABU477" s="111"/>
      <c r="ABV477" s="111"/>
      <c r="ABW477" s="111"/>
      <c r="ABX477" s="111"/>
      <c r="ABY477" s="111"/>
      <c r="ABZ477" s="111"/>
      <c r="ACA477" s="111"/>
      <c r="ACB477" s="111"/>
      <c r="ACC477" s="111"/>
      <c r="ACD477" s="111"/>
      <c r="ACE477" s="111"/>
      <c r="ACF477" s="111"/>
      <c r="ACG477" s="111"/>
      <c r="ACH477" s="111"/>
      <c r="ACI477" s="111"/>
      <c r="ACJ477" s="111"/>
      <c r="ACK477" s="111"/>
      <c r="ACL477" s="111"/>
      <c r="ACM477" s="111"/>
      <c r="ACN477" s="111"/>
      <c r="ACO477" s="111"/>
      <c r="ACP477" s="111"/>
      <c r="ACQ477" s="111"/>
      <c r="ACR477" s="111"/>
      <c r="ACS477" s="111"/>
      <c r="ACT477" s="111"/>
      <c r="ACU477" s="111"/>
      <c r="ACV477" s="111"/>
      <c r="ACW477" s="111"/>
      <c r="ACX477" s="111"/>
      <c r="ACY477" s="111"/>
      <c r="ACZ477" s="111"/>
      <c r="ADA477" s="111"/>
      <c r="ADB477" s="111"/>
      <c r="ADC477" s="111"/>
      <c r="ADD477" s="111"/>
      <c r="ADE477" s="111"/>
      <c r="ADF477" s="111"/>
      <c r="ADG477" s="111"/>
      <c r="ADH477" s="111"/>
      <c r="ADI477" s="111"/>
      <c r="ADJ477" s="111"/>
      <c r="ADK477" s="111"/>
      <c r="ADL477" s="111"/>
      <c r="ADM477" s="111"/>
      <c r="ADN477" s="111"/>
      <c r="ADO477" s="111"/>
      <c r="ADP477" s="111"/>
      <c r="ADQ477" s="111"/>
      <c r="ADR477" s="111"/>
      <c r="ADS477" s="111"/>
      <c r="ADT477" s="111"/>
      <c r="ADU477" s="111"/>
      <c r="ADV477" s="111"/>
    </row>
    <row r="478" spans="4:802" s="110" customFormat="1"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  <c r="AB478" s="111"/>
      <c r="AC478" s="111"/>
      <c r="AD478" s="111"/>
      <c r="AE478" s="111"/>
      <c r="AF478" s="111"/>
      <c r="AG478" s="111"/>
      <c r="AH478" s="111"/>
      <c r="AI478" s="111"/>
      <c r="AJ478" s="111"/>
      <c r="AK478" s="111"/>
      <c r="AL478" s="111"/>
      <c r="AM478" s="111"/>
      <c r="AN478" s="111"/>
      <c r="AO478" s="111"/>
      <c r="AP478" s="111"/>
      <c r="AQ478" s="111"/>
      <c r="AR478" s="111"/>
      <c r="AS478" s="111"/>
      <c r="AT478" s="111"/>
      <c r="AU478" s="111"/>
      <c r="AV478" s="111"/>
      <c r="AW478" s="111"/>
      <c r="AX478" s="111"/>
      <c r="AY478" s="111"/>
      <c r="AZ478" s="111"/>
      <c r="BA478" s="111"/>
      <c r="BB478" s="111"/>
      <c r="BC478" s="111"/>
      <c r="BD478" s="111"/>
      <c r="BE478" s="111"/>
      <c r="BF478" s="111"/>
      <c r="BG478" s="111"/>
      <c r="BH478" s="111"/>
      <c r="BI478" s="111"/>
      <c r="BJ478" s="111"/>
      <c r="BK478" s="111"/>
      <c r="BL478" s="111"/>
      <c r="BM478" s="111"/>
      <c r="BN478" s="111"/>
      <c r="BO478" s="111"/>
      <c r="BP478" s="111"/>
      <c r="BQ478" s="111"/>
      <c r="BR478" s="111"/>
      <c r="BS478" s="111"/>
      <c r="BT478" s="111"/>
      <c r="BU478" s="111"/>
      <c r="BV478" s="111"/>
      <c r="BW478" s="111"/>
      <c r="BX478" s="111"/>
      <c r="BY478" s="111"/>
      <c r="BZ478" s="111"/>
      <c r="CA478" s="111"/>
      <c r="CB478" s="111"/>
      <c r="CC478" s="111"/>
      <c r="CD478" s="111"/>
      <c r="CE478" s="111"/>
      <c r="CF478" s="111"/>
      <c r="CG478" s="111"/>
      <c r="CH478" s="111"/>
      <c r="CI478" s="111"/>
      <c r="CJ478" s="111"/>
      <c r="CK478" s="111"/>
      <c r="CL478" s="111"/>
      <c r="CM478" s="111"/>
      <c r="CN478" s="111"/>
      <c r="CO478" s="111"/>
      <c r="CP478" s="111"/>
      <c r="CQ478" s="111"/>
      <c r="CR478" s="111"/>
      <c r="CS478" s="111"/>
      <c r="CT478" s="111"/>
      <c r="CU478" s="111"/>
      <c r="CV478" s="111"/>
      <c r="CW478" s="111"/>
      <c r="CX478" s="111"/>
      <c r="CY478" s="111"/>
      <c r="CZ478" s="111"/>
      <c r="DA478" s="111"/>
      <c r="DB478" s="111"/>
      <c r="DC478" s="111"/>
      <c r="DD478" s="111"/>
      <c r="DE478" s="111"/>
      <c r="DF478" s="111"/>
      <c r="DG478" s="111"/>
      <c r="DH478" s="111"/>
      <c r="DI478" s="111"/>
      <c r="DJ478" s="111"/>
      <c r="DK478" s="111"/>
      <c r="DL478" s="111"/>
      <c r="DM478" s="111"/>
      <c r="DN478" s="111"/>
      <c r="DO478" s="111"/>
      <c r="DP478" s="111"/>
      <c r="DQ478" s="111"/>
      <c r="DR478" s="111"/>
      <c r="DS478" s="111"/>
      <c r="DT478" s="111"/>
      <c r="DU478" s="111"/>
      <c r="DV478" s="111"/>
      <c r="DW478" s="111"/>
      <c r="DX478" s="111"/>
      <c r="DY478" s="111"/>
      <c r="DZ478" s="111"/>
      <c r="EA478" s="111"/>
      <c r="EB478" s="111"/>
      <c r="EC478" s="111"/>
      <c r="ED478" s="111"/>
      <c r="EE478" s="111"/>
      <c r="EF478" s="111"/>
      <c r="EG478" s="111"/>
      <c r="EH478" s="111"/>
      <c r="EI478" s="111"/>
      <c r="EJ478" s="111"/>
      <c r="EK478" s="111"/>
      <c r="EL478" s="111"/>
      <c r="EM478" s="111"/>
      <c r="EN478" s="111"/>
      <c r="EO478" s="111"/>
      <c r="EP478" s="111"/>
      <c r="EQ478" s="111"/>
      <c r="ER478" s="111"/>
      <c r="ES478" s="111"/>
      <c r="ET478" s="111"/>
      <c r="EU478" s="111"/>
      <c r="EV478" s="111"/>
      <c r="EW478" s="111"/>
      <c r="EX478" s="111"/>
      <c r="EY478" s="111"/>
      <c r="EZ478" s="111"/>
      <c r="FA478" s="111"/>
      <c r="FB478" s="111"/>
      <c r="FC478" s="111"/>
      <c r="FD478" s="111"/>
      <c r="FE478" s="111"/>
      <c r="FF478" s="111"/>
      <c r="FG478" s="111"/>
      <c r="FH478" s="111"/>
      <c r="FI478" s="111"/>
      <c r="FJ478" s="111"/>
      <c r="FK478" s="111"/>
      <c r="FL478" s="111"/>
      <c r="FM478" s="111"/>
      <c r="FN478" s="111"/>
      <c r="FO478" s="111"/>
      <c r="FP478" s="111"/>
      <c r="FQ478" s="111"/>
      <c r="FR478" s="111"/>
      <c r="FS478" s="111"/>
      <c r="FT478" s="111"/>
      <c r="FU478" s="111"/>
      <c r="FV478" s="111"/>
      <c r="FW478" s="111"/>
      <c r="FX478" s="111"/>
      <c r="FY478" s="111"/>
      <c r="FZ478" s="111"/>
      <c r="GA478" s="111"/>
      <c r="GB478" s="111"/>
      <c r="GC478" s="111"/>
      <c r="GD478" s="111"/>
      <c r="GE478" s="111"/>
      <c r="GF478" s="111"/>
      <c r="GG478" s="111"/>
      <c r="GH478" s="111"/>
      <c r="GI478" s="111"/>
      <c r="GJ478" s="111"/>
      <c r="GK478" s="111"/>
      <c r="GL478" s="111"/>
      <c r="GM478" s="111"/>
      <c r="GN478" s="111"/>
      <c r="GO478" s="111"/>
      <c r="GP478" s="111"/>
      <c r="GQ478" s="111"/>
      <c r="GR478" s="111"/>
      <c r="GS478" s="111"/>
      <c r="GT478" s="111"/>
      <c r="GU478" s="111"/>
      <c r="GV478" s="111"/>
      <c r="GW478" s="111"/>
      <c r="GX478" s="111"/>
      <c r="GY478" s="111"/>
      <c r="GZ478" s="111"/>
      <c r="HA478" s="111"/>
      <c r="HB478" s="111"/>
      <c r="HC478" s="111"/>
      <c r="HD478" s="111"/>
      <c r="HE478" s="111"/>
      <c r="HF478" s="111"/>
      <c r="HG478" s="111"/>
      <c r="HH478" s="111"/>
      <c r="HI478" s="111"/>
      <c r="HJ478" s="111"/>
      <c r="HK478" s="111"/>
      <c r="HL478" s="111"/>
      <c r="HM478" s="111"/>
      <c r="HN478" s="111"/>
      <c r="HO478" s="111"/>
      <c r="HP478" s="111"/>
      <c r="HQ478" s="111"/>
      <c r="HR478" s="111"/>
      <c r="HS478" s="111"/>
      <c r="HT478" s="111"/>
      <c r="HU478" s="111"/>
      <c r="HV478" s="111"/>
      <c r="HW478" s="111"/>
      <c r="HX478" s="111"/>
      <c r="HY478" s="111"/>
      <c r="HZ478" s="111"/>
      <c r="IA478" s="111"/>
      <c r="IB478" s="111"/>
      <c r="IC478" s="111"/>
      <c r="ID478" s="111"/>
      <c r="IE478" s="111"/>
      <c r="IF478" s="111"/>
      <c r="IG478" s="111"/>
      <c r="IH478" s="111"/>
      <c r="II478" s="111"/>
      <c r="IJ478" s="111"/>
      <c r="IK478" s="111"/>
      <c r="IL478" s="111"/>
      <c r="IM478" s="111"/>
      <c r="IN478" s="111"/>
      <c r="IO478" s="111"/>
      <c r="IP478" s="111"/>
      <c r="IQ478" s="111"/>
      <c r="IR478" s="111"/>
      <c r="IS478" s="111"/>
      <c r="IT478" s="111"/>
      <c r="IU478" s="111"/>
      <c r="IV478" s="111"/>
      <c r="IW478" s="111"/>
      <c r="IX478" s="111"/>
      <c r="IY478" s="111"/>
      <c r="IZ478" s="111"/>
      <c r="JA478" s="111"/>
      <c r="JB478" s="111"/>
      <c r="JC478" s="111"/>
      <c r="JD478" s="111"/>
      <c r="JE478" s="111"/>
      <c r="JF478" s="111"/>
      <c r="JG478" s="111"/>
      <c r="JH478" s="111"/>
      <c r="JI478" s="111"/>
      <c r="JJ478" s="111"/>
      <c r="JK478" s="111"/>
      <c r="JL478" s="111"/>
      <c r="JM478" s="111"/>
      <c r="JN478" s="111"/>
      <c r="JO478" s="111"/>
      <c r="JP478" s="111"/>
      <c r="JQ478" s="111"/>
      <c r="JR478" s="111"/>
      <c r="JS478" s="111"/>
      <c r="JT478" s="111"/>
      <c r="JU478" s="111"/>
      <c r="JV478" s="111"/>
      <c r="JW478" s="111"/>
      <c r="JX478" s="111"/>
      <c r="JY478" s="111"/>
      <c r="JZ478" s="111"/>
      <c r="KA478" s="111"/>
      <c r="KB478" s="111"/>
      <c r="KC478" s="111"/>
      <c r="KD478" s="111"/>
      <c r="KE478" s="111"/>
      <c r="KF478" s="111"/>
      <c r="KG478" s="111"/>
      <c r="KH478" s="111"/>
      <c r="KI478" s="111"/>
      <c r="KJ478" s="111"/>
      <c r="KK478" s="111"/>
      <c r="KL478" s="111"/>
      <c r="KM478" s="111"/>
      <c r="KN478" s="111"/>
      <c r="KO478" s="111"/>
      <c r="KP478" s="111"/>
      <c r="KQ478" s="111"/>
      <c r="KR478" s="111"/>
      <c r="KS478" s="111"/>
      <c r="KT478" s="111"/>
      <c r="KU478" s="111"/>
      <c r="KV478" s="111"/>
      <c r="KW478" s="111"/>
      <c r="KX478" s="111"/>
      <c r="KY478" s="111"/>
      <c r="KZ478" s="111"/>
      <c r="LA478" s="111"/>
      <c r="LB478" s="111"/>
      <c r="LC478" s="111"/>
      <c r="LD478" s="111"/>
      <c r="LE478" s="111"/>
      <c r="LF478" s="111"/>
      <c r="LG478" s="111"/>
      <c r="LH478" s="111"/>
      <c r="LI478" s="111"/>
      <c r="LJ478" s="111"/>
      <c r="LK478" s="111"/>
      <c r="LL478" s="111"/>
      <c r="LM478" s="111"/>
      <c r="LN478" s="111"/>
      <c r="LO478" s="111"/>
      <c r="LP478" s="111"/>
      <c r="LQ478" s="111"/>
      <c r="LR478" s="111"/>
      <c r="LS478" s="111"/>
      <c r="LT478" s="111"/>
      <c r="LU478" s="111"/>
      <c r="LV478" s="111"/>
      <c r="LW478" s="111"/>
      <c r="LX478" s="111"/>
      <c r="LY478" s="111"/>
      <c r="LZ478" s="111"/>
      <c r="MA478" s="111"/>
      <c r="MB478" s="111"/>
      <c r="MC478" s="111"/>
      <c r="MD478" s="111"/>
      <c r="ME478" s="111"/>
      <c r="MF478" s="111"/>
      <c r="MG478" s="111"/>
      <c r="MH478" s="111"/>
      <c r="MI478" s="111"/>
      <c r="MJ478" s="111"/>
      <c r="MK478" s="111"/>
      <c r="ML478" s="111"/>
      <c r="MM478" s="111"/>
      <c r="MN478" s="111"/>
      <c r="MO478" s="111"/>
      <c r="MP478" s="111"/>
      <c r="MQ478" s="111"/>
      <c r="MR478" s="111"/>
      <c r="MS478" s="111"/>
      <c r="MT478" s="111"/>
      <c r="MU478" s="111"/>
      <c r="MV478" s="111"/>
      <c r="MW478" s="111"/>
      <c r="MX478" s="111"/>
      <c r="MY478" s="111"/>
      <c r="MZ478" s="111"/>
      <c r="NA478" s="111"/>
      <c r="NB478" s="111"/>
      <c r="NC478" s="111"/>
      <c r="ND478" s="111"/>
      <c r="NE478" s="111"/>
      <c r="NF478" s="111"/>
      <c r="NG478" s="111"/>
      <c r="NH478" s="111"/>
      <c r="NI478" s="111"/>
      <c r="NJ478" s="111"/>
      <c r="NK478" s="111"/>
      <c r="NL478" s="111"/>
      <c r="NM478" s="111"/>
      <c r="NN478" s="111"/>
      <c r="NO478" s="111"/>
      <c r="NP478" s="111"/>
      <c r="NQ478" s="111"/>
      <c r="NR478" s="111"/>
      <c r="NS478" s="111"/>
      <c r="NT478" s="111"/>
      <c r="NU478" s="111"/>
      <c r="NV478" s="111"/>
      <c r="NW478" s="111"/>
      <c r="NX478" s="111"/>
      <c r="NY478" s="111"/>
      <c r="NZ478" s="111"/>
      <c r="OA478" s="111"/>
      <c r="OB478" s="111"/>
      <c r="OC478" s="111"/>
      <c r="OD478" s="111"/>
      <c r="OE478" s="111"/>
      <c r="OF478" s="111"/>
      <c r="OG478" s="111"/>
      <c r="OH478" s="111"/>
      <c r="OI478" s="111"/>
      <c r="OJ478" s="111"/>
      <c r="OK478" s="111"/>
      <c r="OL478" s="111"/>
      <c r="OM478" s="111"/>
      <c r="ON478" s="111"/>
      <c r="OO478" s="111"/>
      <c r="OP478" s="111"/>
      <c r="OQ478" s="111"/>
      <c r="OR478" s="111"/>
      <c r="OS478" s="111"/>
      <c r="OT478" s="111"/>
      <c r="OU478" s="111"/>
      <c r="OV478" s="111"/>
      <c r="OW478" s="111"/>
      <c r="OX478" s="111"/>
      <c r="OY478" s="111"/>
      <c r="OZ478" s="111"/>
      <c r="PA478" s="111"/>
      <c r="PB478" s="111"/>
      <c r="PC478" s="111"/>
      <c r="PD478" s="111"/>
      <c r="PE478" s="111"/>
      <c r="PF478" s="111"/>
      <c r="PG478" s="111"/>
      <c r="PH478" s="111"/>
      <c r="PI478" s="111"/>
      <c r="PJ478" s="111"/>
      <c r="PK478" s="111"/>
      <c r="PL478" s="111"/>
      <c r="PM478" s="111"/>
      <c r="PN478" s="111"/>
      <c r="PO478" s="111"/>
      <c r="PP478" s="111"/>
      <c r="PQ478" s="111"/>
      <c r="PR478" s="111"/>
      <c r="PS478" s="111"/>
      <c r="PT478" s="111"/>
      <c r="PU478" s="111"/>
      <c r="PV478" s="111"/>
      <c r="PW478" s="111"/>
      <c r="PX478" s="111"/>
      <c r="PY478" s="111"/>
      <c r="PZ478" s="111"/>
      <c r="QA478" s="111"/>
      <c r="QB478" s="111"/>
      <c r="QC478" s="111"/>
      <c r="QD478" s="111"/>
      <c r="QE478" s="111"/>
      <c r="QF478" s="111"/>
      <c r="QG478" s="111"/>
      <c r="QH478" s="111"/>
      <c r="QI478" s="111"/>
      <c r="QJ478" s="111"/>
      <c r="QK478" s="111"/>
      <c r="QL478" s="111"/>
      <c r="QM478" s="111"/>
      <c r="QN478" s="111"/>
      <c r="QO478" s="111"/>
      <c r="QP478" s="111"/>
      <c r="QQ478" s="111"/>
      <c r="QR478" s="111"/>
      <c r="QS478" s="111"/>
      <c r="QT478" s="111"/>
      <c r="QU478" s="111"/>
      <c r="QV478" s="111"/>
      <c r="QW478" s="111"/>
      <c r="QX478" s="111"/>
      <c r="QY478" s="111"/>
      <c r="QZ478" s="111"/>
      <c r="RA478" s="111"/>
      <c r="RB478" s="111"/>
      <c r="RC478" s="111"/>
      <c r="RD478" s="111"/>
      <c r="RE478" s="111"/>
      <c r="RF478" s="111"/>
      <c r="RG478" s="111"/>
      <c r="RH478" s="111"/>
      <c r="RI478" s="111"/>
      <c r="RJ478" s="111"/>
      <c r="RK478" s="111"/>
      <c r="RL478" s="111"/>
      <c r="RM478" s="111"/>
      <c r="RN478" s="111"/>
      <c r="RO478" s="111"/>
      <c r="RP478" s="111"/>
      <c r="RQ478" s="111"/>
      <c r="RR478" s="111"/>
      <c r="RS478" s="111"/>
      <c r="RT478" s="111"/>
      <c r="RU478" s="111"/>
      <c r="RV478" s="111"/>
      <c r="RW478" s="111"/>
      <c r="RX478" s="111"/>
      <c r="RY478" s="111"/>
      <c r="RZ478" s="111"/>
      <c r="SA478" s="111"/>
      <c r="SB478" s="111"/>
      <c r="SC478" s="111"/>
      <c r="SD478" s="111"/>
      <c r="SE478" s="111"/>
      <c r="SF478" s="111"/>
      <c r="SG478" s="111"/>
      <c r="SH478" s="111"/>
      <c r="SI478" s="111"/>
      <c r="SJ478" s="111"/>
      <c r="SK478" s="111"/>
      <c r="SL478" s="111"/>
      <c r="SM478" s="111"/>
      <c r="SN478" s="111"/>
      <c r="SO478" s="111"/>
      <c r="SP478" s="111"/>
      <c r="SQ478" s="111"/>
      <c r="SR478" s="111"/>
      <c r="SS478" s="111"/>
      <c r="ST478" s="111"/>
      <c r="SU478" s="111"/>
      <c r="SV478" s="111"/>
      <c r="SW478" s="111"/>
      <c r="SX478" s="111"/>
      <c r="SY478" s="111"/>
      <c r="SZ478" s="111"/>
      <c r="TA478" s="111"/>
      <c r="TB478" s="111"/>
      <c r="TC478" s="111"/>
      <c r="TD478" s="111"/>
      <c r="TE478" s="111"/>
      <c r="TF478" s="111"/>
      <c r="TG478" s="111"/>
      <c r="TH478" s="111"/>
      <c r="TI478" s="111"/>
      <c r="TJ478" s="111"/>
      <c r="TK478" s="111"/>
      <c r="TL478" s="111"/>
      <c r="TM478" s="111"/>
      <c r="TN478" s="111"/>
      <c r="TO478" s="111"/>
      <c r="TP478" s="111"/>
      <c r="TQ478" s="111"/>
      <c r="TR478" s="111"/>
      <c r="TS478" s="111"/>
      <c r="TT478" s="111"/>
      <c r="TU478" s="111"/>
      <c r="TV478" s="111"/>
      <c r="TW478" s="111"/>
      <c r="TX478" s="111"/>
      <c r="TY478" s="111"/>
      <c r="TZ478" s="111"/>
      <c r="UA478" s="111"/>
      <c r="UB478" s="111"/>
      <c r="UC478" s="111"/>
      <c r="UD478" s="111"/>
      <c r="UE478" s="111"/>
      <c r="UF478" s="111"/>
      <c r="UG478" s="111"/>
      <c r="UH478" s="111"/>
      <c r="UI478" s="111"/>
      <c r="UJ478" s="111"/>
      <c r="UK478" s="111"/>
      <c r="UL478" s="111"/>
      <c r="UM478" s="111"/>
      <c r="UN478" s="111"/>
      <c r="UO478" s="111"/>
      <c r="UP478" s="111"/>
      <c r="UQ478" s="111"/>
      <c r="UR478" s="111"/>
      <c r="US478" s="111"/>
      <c r="UT478" s="111"/>
      <c r="UU478" s="111"/>
      <c r="UV478" s="111"/>
      <c r="UW478" s="111"/>
      <c r="UX478" s="111"/>
      <c r="UY478" s="111"/>
      <c r="UZ478" s="111"/>
      <c r="VA478" s="111"/>
      <c r="VB478" s="111"/>
      <c r="VC478" s="111"/>
      <c r="VD478" s="111"/>
      <c r="VE478" s="111"/>
      <c r="VF478" s="111"/>
      <c r="VG478" s="111"/>
      <c r="VH478" s="111"/>
      <c r="VI478" s="111"/>
      <c r="VJ478" s="111"/>
      <c r="VK478" s="111"/>
      <c r="VL478" s="111"/>
      <c r="VM478" s="111"/>
      <c r="VN478" s="111"/>
      <c r="VO478" s="111"/>
      <c r="VP478" s="111"/>
      <c r="VQ478" s="111"/>
      <c r="VR478" s="111"/>
      <c r="VS478" s="111"/>
      <c r="VT478" s="111"/>
      <c r="VU478" s="111"/>
      <c r="VV478" s="111"/>
      <c r="VW478" s="111"/>
      <c r="VX478" s="111"/>
      <c r="VY478" s="111"/>
      <c r="VZ478" s="111"/>
      <c r="WA478" s="111"/>
      <c r="WB478" s="111"/>
      <c r="WC478" s="111"/>
      <c r="WD478" s="111"/>
      <c r="WE478" s="111"/>
      <c r="WF478" s="111"/>
      <c r="WG478" s="111"/>
      <c r="WH478" s="111"/>
      <c r="WI478" s="111"/>
      <c r="WJ478" s="111"/>
      <c r="WK478" s="111"/>
      <c r="WL478" s="111"/>
      <c r="WM478" s="111"/>
      <c r="WN478" s="111"/>
      <c r="WO478" s="111"/>
      <c r="WP478" s="111"/>
      <c r="WQ478" s="111"/>
      <c r="WR478" s="111"/>
      <c r="WS478" s="111"/>
      <c r="WT478" s="111"/>
      <c r="WU478" s="111"/>
      <c r="WV478" s="111"/>
      <c r="WW478" s="111"/>
      <c r="WX478" s="111"/>
      <c r="WY478" s="111"/>
      <c r="WZ478" s="111"/>
      <c r="XA478" s="111"/>
      <c r="XB478" s="111"/>
      <c r="XC478" s="111"/>
      <c r="XD478" s="111"/>
      <c r="XE478" s="111"/>
      <c r="XF478" s="111"/>
      <c r="XG478" s="111"/>
      <c r="XH478" s="111"/>
      <c r="XI478" s="111"/>
      <c r="XJ478" s="111"/>
      <c r="XK478" s="111"/>
      <c r="XL478" s="111"/>
      <c r="XM478" s="111"/>
      <c r="XN478" s="111"/>
      <c r="XO478" s="111"/>
      <c r="XP478" s="111"/>
      <c r="XQ478" s="111"/>
      <c r="XR478" s="111"/>
      <c r="XS478" s="111"/>
      <c r="XT478" s="111"/>
      <c r="XU478" s="111"/>
      <c r="XV478" s="111"/>
      <c r="XW478" s="111"/>
      <c r="XX478" s="111"/>
      <c r="XY478" s="111"/>
      <c r="XZ478" s="111"/>
      <c r="YA478" s="111"/>
      <c r="YB478" s="111"/>
      <c r="YC478" s="111"/>
      <c r="YD478" s="111"/>
      <c r="YE478" s="111"/>
      <c r="YF478" s="111"/>
      <c r="YG478" s="111"/>
      <c r="YH478" s="111"/>
      <c r="YI478" s="111"/>
      <c r="YJ478" s="111"/>
      <c r="YK478" s="111"/>
      <c r="YL478" s="111"/>
      <c r="YM478" s="111"/>
      <c r="YN478" s="111"/>
      <c r="YO478" s="111"/>
      <c r="YP478" s="111"/>
      <c r="YQ478" s="111"/>
      <c r="YR478" s="111"/>
      <c r="YS478" s="111"/>
      <c r="YT478" s="111"/>
      <c r="YU478" s="111"/>
      <c r="YV478" s="111"/>
      <c r="YW478" s="111"/>
      <c r="YX478" s="111"/>
      <c r="YY478" s="111"/>
      <c r="YZ478" s="111"/>
      <c r="ZA478" s="111"/>
      <c r="ZB478" s="111"/>
      <c r="ZC478" s="111"/>
      <c r="ZD478" s="111"/>
      <c r="ZE478" s="111"/>
      <c r="ZF478" s="111"/>
      <c r="ZG478" s="111"/>
      <c r="ZH478" s="111"/>
      <c r="ZI478" s="111"/>
      <c r="ZJ478" s="111"/>
      <c r="ZK478" s="111"/>
      <c r="ZL478" s="111"/>
      <c r="ZM478" s="111"/>
      <c r="ZN478" s="111"/>
      <c r="ZO478" s="111"/>
      <c r="ZP478" s="111"/>
      <c r="ZQ478" s="111"/>
      <c r="ZR478" s="111"/>
      <c r="ZS478" s="111"/>
      <c r="ZT478" s="111"/>
      <c r="ZU478" s="111"/>
      <c r="ZV478" s="111"/>
      <c r="ZW478" s="111"/>
      <c r="ZX478" s="111"/>
      <c r="ZY478" s="111"/>
      <c r="ZZ478" s="111"/>
      <c r="AAA478" s="111"/>
      <c r="AAB478" s="111"/>
      <c r="AAC478" s="111"/>
      <c r="AAD478" s="111"/>
      <c r="AAE478" s="111"/>
      <c r="AAF478" s="111"/>
      <c r="AAG478" s="111"/>
      <c r="AAH478" s="111"/>
      <c r="AAI478" s="111"/>
      <c r="AAJ478" s="111"/>
      <c r="AAK478" s="111"/>
      <c r="AAL478" s="111"/>
      <c r="AAM478" s="111"/>
      <c r="AAN478" s="111"/>
      <c r="AAO478" s="111"/>
      <c r="AAP478" s="111"/>
      <c r="AAQ478" s="111"/>
      <c r="AAR478" s="111"/>
      <c r="AAS478" s="111"/>
      <c r="AAT478" s="111"/>
      <c r="AAU478" s="111"/>
      <c r="AAV478" s="111"/>
      <c r="AAW478" s="111"/>
      <c r="AAX478" s="111"/>
      <c r="AAY478" s="111"/>
      <c r="AAZ478" s="111"/>
      <c r="ABA478" s="111"/>
      <c r="ABB478" s="111"/>
      <c r="ABC478" s="111"/>
      <c r="ABD478" s="111"/>
      <c r="ABE478" s="111"/>
      <c r="ABF478" s="111"/>
      <c r="ABG478" s="111"/>
      <c r="ABH478" s="111"/>
      <c r="ABI478" s="111"/>
      <c r="ABJ478" s="111"/>
      <c r="ABK478" s="111"/>
      <c r="ABL478" s="111"/>
      <c r="ABM478" s="111"/>
      <c r="ABN478" s="111"/>
      <c r="ABO478" s="111"/>
      <c r="ABP478" s="111"/>
      <c r="ABQ478" s="111"/>
      <c r="ABR478" s="111"/>
      <c r="ABS478" s="111"/>
      <c r="ABT478" s="111"/>
      <c r="ABU478" s="111"/>
      <c r="ABV478" s="111"/>
      <c r="ABW478" s="111"/>
      <c r="ABX478" s="111"/>
      <c r="ABY478" s="111"/>
      <c r="ABZ478" s="111"/>
      <c r="ACA478" s="111"/>
      <c r="ACB478" s="111"/>
      <c r="ACC478" s="111"/>
      <c r="ACD478" s="111"/>
      <c r="ACE478" s="111"/>
      <c r="ACF478" s="111"/>
      <c r="ACG478" s="111"/>
      <c r="ACH478" s="111"/>
      <c r="ACI478" s="111"/>
      <c r="ACJ478" s="111"/>
      <c r="ACK478" s="111"/>
      <c r="ACL478" s="111"/>
      <c r="ACM478" s="111"/>
      <c r="ACN478" s="111"/>
      <c r="ACO478" s="111"/>
      <c r="ACP478" s="111"/>
      <c r="ACQ478" s="111"/>
      <c r="ACR478" s="111"/>
      <c r="ACS478" s="111"/>
      <c r="ACT478" s="111"/>
      <c r="ACU478" s="111"/>
      <c r="ACV478" s="111"/>
      <c r="ACW478" s="111"/>
      <c r="ACX478" s="111"/>
      <c r="ACY478" s="111"/>
      <c r="ACZ478" s="111"/>
      <c r="ADA478" s="111"/>
      <c r="ADB478" s="111"/>
      <c r="ADC478" s="111"/>
      <c r="ADD478" s="111"/>
      <c r="ADE478" s="111"/>
      <c r="ADF478" s="111"/>
      <c r="ADG478" s="111"/>
      <c r="ADH478" s="111"/>
      <c r="ADI478" s="111"/>
      <c r="ADJ478" s="111"/>
      <c r="ADK478" s="111"/>
      <c r="ADL478" s="111"/>
      <c r="ADM478" s="111"/>
      <c r="ADN478" s="111"/>
      <c r="ADO478" s="111"/>
      <c r="ADP478" s="111"/>
      <c r="ADQ478" s="111"/>
      <c r="ADR478" s="111"/>
      <c r="ADS478" s="111"/>
      <c r="ADT478" s="111"/>
      <c r="ADU478" s="111"/>
      <c r="ADV478" s="111"/>
    </row>
    <row r="479" spans="4:802" s="110" customFormat="1"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  <c r="AD479" s="111"/>
      <c r="AE479" s="111"/>
      <c r="AF479" s="111"/>
      <c r="AG479" s="111"/>
      <c r="AH479" s="111"/>
      <c r="AI479" s="111"/>
      <c r="AJ479" s="111"/>
      <c r="AK479" s="111"/>
      <c r="AL479" s="111"/>
      <c r="AM479" s="111"/>
      <c r="AN479" s="111"/>
      <c r="AO479" s="111"/>
      <c r="AP479" s="111"/>
      <c r="AQ479" s="111"/>
      <c r="AR479" s="111"/>
      <c r="AS479" s="111"/>
      <c r="AT479" s="111"/>
      <c r="AU479" s="111"/>
      <c r="AV479" s="111"/>
      <c r="AW479" s="111"/>
      <c r="AX479" s="111"/>
      <c r="AY479" s="111"/>
      <c r="AZ479" s="111"/>
      <c r="BA479" s="111"/>
      <c r="BB479" s="111"/>
      <c r="BC479" s="111"/>
      <c r="BD479" s="111"/>
      <c r="BE479" s="111"/>
      <c r="BF479" s="111"/>
      <c r="BG479" s="111"/>
      <c r="BH479" s="111"/>
      <c r="BI479" s="111"/>
      <c r="BJ479" s="111"/>
      <c r="BK479" s="111"/>
      <c r="BL479" s="111"/>
      <c r="BM479" s="111"/>
      <c r="BN479" s="111"/>
      <c r="BO479" s="111"/>
      <c r="BP479" s="111"/>
      <c r="BQ479" s="111"/>
      <c r="BR479" s="111"/>
      <c r="BS479" s="111"/>
      <c r="BT479" s="111"/>
      <c r="BU479" s="111"/>
      <c r="BV479" s="111"/>
      <c r="BW479" s="111"/>
      <c r="BX479" s="111"/>
      <c r="BY479" s="111"/>
      <c r="BZ479" s="111"/>
      <c r="CA479" s="111"/>
      <c r="CB479" s="111"/>
      <c r="CC479" s="111"/>
      <c r="CD479" s="111"/>
      <c r="CE479" s="111"/>
      <c r="CF479" s="111"/>
      <c r="CG479" s="111"/>
      <c r="CH479" s="111"/>
      <c r="CI479" s="111"/>
      <c r="CJ479" s="111"/>
      <c r="CK479" s="111"/>
      <c r="CL479" s="111"/>
      <c r="CM479" s="111"/>
      <c r="CN479" s="111"/>
      <c r="CO479" s="111"/>
      <c r="CP479" s="111"/>
      <c r="CQ479" s="111"/>
      <c r="CR479" s="111"/>
      <c r="CS479" s="111"/>
      <c r="CT479" s="111"/>
      <c r="CU479" s="111"/>
      <c r="CV479" s="111"/>
      <c r="CW479" s="111"/>
      <c r="CX479" s="111"/>
      <c r="CY479" s="111"/>
      <c r="CZ479" s="111"/>
      <c r="DA479" s="111"/>
      <c r="DB479" s="111"/>
      <c r="DC479" s="111"/>
      <c r="DD479" s="111"/>
      <c r="DE479" s="111"/>
      <c r="DF479" s="111"/>
      <c r="DG479" s="111"/>
      <c r="DH479" s="111"/>
      <c r="DI479" s="111"/>
      <c r="DJ479" s="111"/>
      <c r="DK479" s="111"/>
      <c r="DL479" s="111"/>
      <c r="DM479" s="111"/>
      <c r="DN479" s="111"/>
      <c r="DO479" s="111"/>
      <c r="DP479" s="111"/>
      <c r="DQ479" s="111"/>
      <c r="DR479" s="111"/>
      <c r="DS479" s="111"/>
      <c r="DT479" s="111"/>
      <c r="DU479" s="111"/>
      <c r="DV479" s="111"/>
      <c r="DW479" s="111"/>
      <c r="DX479" s="111"/>
      <c r="DY479" s="111"/>
      <c r="DZ479" s="111"/>
      <c r="EA479" s="111"/>
      <c r="EB479" s="111"/>
      <c r="EC479" s="111"/>
      <c r="ED479" s="111"/>
      <c r="EE479" s="111"/>
      <c r="EF479" s="111"/>
      <c r="EG479" s="111"/>
      <c r="EH479" s="111"/>
      <c r="EI479" s="111"/>
      <c r="EJ479" s="111"/>
      <c r="EK479" s="111"/>
      <c r="EL479" s="111"/>
      <c r="EM479" s="111"/>
      <c r="EN479" s="111"/>
      <c r="EO479" s="111"/>
      <c r="EP479" s="111"/>
      <c r="EQ479" s="111"/>
      <c r="ER479" s="111"/>
      <c r="ES479" s="111"/>
      <c r="ET479" s="111"/>
      <c r="EU479" s="111"/>
      <c r="EV479" s="111"/>
      <c r="EW479" s="111"/>
      <c r="EX479" s="111"/>
      <c r="EY479" s="111"/>
      <c r="EZ479" s="111"/>
      <c r="FA479" s="111"/>
      <c r="FB479" s="111"/>
      <c r="FC479" s="111"/>
      <c r="FD479" s="111"/>
      <c r="FE479" s="111"/>
      <c r="FF479" s="111"/>
      <c r="FG479" s="111"/>
      <c r="FH479" s="111"/>
      <c r="FI479" s="111"/>
      <c r="FJ479" s="111"/>
      <c r="FK479" s="111"/>
      <c r="FL479" s="111"/>
      <c r="FM479" s="111"/>
      <c r="FN479" s="111"/>
      <c r="FO479" s="111"/>
      <c r="FP479" s="111"/>
      <c r="FQ479" s="111"/>
      <c r="FR479" s="111"/>
      <c r="FS479" s="111"/>
      <c r="FT479" s="111"/>
      <c r="FU479" s="111"/>
      <c r="FV479" s="111"/>
      <c r="FW479" s="111"/>
      <c r="FX479" s="111"/>
      <c r="FY479" s="111"/>
      <c r="FZ479" s="111"/>
      <c r="GA479" s="111"/>
      <c r="GB479" s="111"/>
      <c r="GC479" s="111"/>
      <c r="GD479" s="111"/>
      <c r="GE479" s="111"/>
      <c r="GF479" s="111"/>
      <c r="GG479" s="111"/>
      <c r="GH479" s="111"/>
      <c r="GI479" s="111"/>
      <c r="GJ479" s="111"/>
      <c r="GK479" s="111"/>
      <c r="GL479" s="111"/>
      <c r="GM479" s="111"/>
      <c r="GN479" s="111"/>
      <c r="GO479" s="111"/>
      <c r="GP479" s="111"/>
      <c r="GQ479" s="111"/>
      <c r="GR479" s="111"/>
      <c r="GS479" s="111"/>
      <c r="GT479" s="111"/>
      <c r="GU479" s="111"/>
      <c r="GV479" s="111"/>
      <c r="GW479" s="111"/>
      <c r="GX479" s="111"/>
      <c r="GY479" s="111"/>
      <c r="GZ479" s="111"/>
      <c r="HA479" s="111"/>
      <c r="HB479" s="111"/>
      <c r="HC479" s="111"/>
      <c r="HD479" s="111"/>
      <c r="HE479" s="111"/>
      <c r="HF479" s="111"/>
      <c r="HG479" s="111"/>
      <c r="HH479" s="111"/>
      <c r="HI479" s="111"/>
      <c r="HJ479" s="111"/>
      <c r="HK479" s="111"/>
      <c r="HL479" s="111"/>
      <c r="HM479" s="111"/>
      <c r="HN479" s="111"/>
      <c r="HO479" s="111"/>
      <c r="HP479" s="111"/>
      <c r="HQ479" s="111"/>
      <c r="HR479" s="111"/>
      <c r="HS479" s="111"/>
      <c r="HT479" s="111"/>
      <c r="HU479" s="111"/>
      <c r="HV479" s="111"/>
      <c r="HW479" s="111"/>
      <c r="HX479" s="111"/>
      <c r="HY479" s="111"/>
      <c r="HZ479" s="111"/>
      <c r="IA479" s="111"/>
      <c r="IB479" s="111"/>
      <c r="IC479" s="111"/>
      <c r="ID479" s="111"/>
      <c r="IE479" s="111"/>
      <c r="IF479" s="111"/>
      <c r="IG479" s="111"/>
      <c r="IH479" s="111"/>
      <c r="II479" s="111"/>
      <c r="IJ479" s="111"/>
      <c r="IK479" s="111"/>
      <c r="IL479" s="111"/>
      <c r="IM479" s="111"/>
      <c r="IN479" s="111"/>
      <c r="IO479" s="111"/>
      <c r="IP479" s="111"/>
      <c r="IQ479" s="111"/>
      <c r="IR479" s="111"/>
      <c r="IS479" s="111"/>
      <c r="IT479" s="111"/>
      <c r="IU479" s="111"/>
      <c r="IV479" s="111"/>
      <c r="IW479" s="111"/>
      <c r="IX479" s="111"/>
      <c r="IY479" s="111"/>
      <c r="IZ479" s="111"/>
      <c r="JA479" s="111"/>
      <c r="JB479" s="111"/>
      <c r="JC479" s="111"/>
      <c r="JD479" s="111"/>
      <c r="JE479" s="111"/>
      <c r="JF479" s="111"/>
      <c r="JG479" s="111"/>
      <c r="JH479" s="111"/>
      <c r="JI479" s="111"/>
      <c r="JJ479" s="111"/>
      <c r="JK479" s="111"/>
      <c r="JL479" s="111"/>
      <c r="JM479" s="111"/>
      <c r="JN479" s="111"/>
      <c r="JO479" s="111"/>
      <c r="JP479" s="111"/>
      <c r="JQ479" s="111"/>
      <c r="JR479" s="111"/>
      <c r="JS479" s="111"/>
      <c r="JT479" s="111"/>
      <c r="JU479" s="111"/>
      <c r="JV479" s="111"/>
      <c r="JW479" s="111"/>
      <c r="JX479" s="111"/>
      <c r="JY479" s="111"/>
      <c r="JZ479" s="111"/>
      <c r="KA479" s="111"/>
      <c r="KB479" s="111"/>
      <c r="KC479" s="111"/>
      <c r="KD479" s="111"/>
      <c r="KE479" s="111"/>
      <c r="KF479" s="111"/>
      <c r="KG479" s="111"/>
      <c r="KH479" s="111"/>
      <c r="KI479" s="111"/>
      <c r="KJ479" s="111"/>
      <c r="KK479" s="111"/>
      <c r="KL479" s="111"/>
      <c r="KM479" s="111"/>
      <c r="KN479" s="111"/>
      <c r="KO479" s="111"/>
      <c r="KP479" s="111"/>
      <c r="KQ479" s="111"/>
      <c r="KR479" s="111"/>
      <c r="KS479" s="111"/>
      <c r="KT479" s="111"/>
      <c r="KU479" s="111"/>
      <c r="KV479" s="111"/>
      <c r="KW479" s="111"/>
      <c r="KX479" s="111"/>
      <c r="KY479" s="111"/>
      <c r="KZ479" s="111"/>
      <c r="LA479" s="111"/>
      <c r="LB479" s="111"/>
      <c r="LC479" s="111"/>
      <c r="LD479" s="111"/>
      <c r="LE479" s="111"/>
      <c r="LF479" s="111"/>
      <c r="LG479" s="111"/>
      <c r="LH479" s="111"/>
      <c r="LI479" s="111"/>
      <c r="LJ479" s="111"/>
      <c r="LK479" s="111"/>
      <c r="LL479" s="111"/>
      <c r="LM479" s="111"/>
      <c r="LN479" s="111"/>
      <c r="LO479" s="111"/>
      <c r="LP479" s="111"/>
      <c r="LQ479" s="111"/>
      <c r="LR479" s="111"/>
      <c r="LS479" s="111"/>
      <c r="LT479" s="111"/>
      <c r="LU479" s="111"/>
      <c r="LV479" s="111"/>
      <c r="LW479" s="111"/>
      <c r="LX479" s="111"/>
      <c r="LY479" s="111"/>
      <c r="LZ479" s="111"/>
      <c r="MA479" s="111"/>
      <c r="MB479" s="111"/>
      <c r="MC479" s="111"/>
      <c r="MD479" s="111"/>
      <c r="ME479" s="111"/>
      <c r="MF479" s="111"/>
      <c r="MG479" s="111"/>
      <c r="MH479" s="111"/>
      <c r="MI479" s="111"/>
      <c r="MJ479" s="111"/>
      <c r="MK479" s="111"/>
      <c r="ML479" s="111"/>
      <c r="MM479" s="111"/>
      <c r="MN479" s="111"/>
      <c r="MO479" s="111"/>
      <c r="MP479" s="111"/>
      <c r="MQ479" s="111"/>
      <c r="MR479" s="111"/>
      <c r="MS479" s="111"/>
      <c r="MT479" s="111"/>
      <c r="MU479" s="111"/>
      <c r="MV479" s="111"/>
      <c r="MW479" s="111"/>
      <c r="MX479" s="111"/>
      <c r="MY479" s="111"/>
      <c r="MZ479" s="111"/>
      <c r="NA479" s="111"/>
      <c r="NB479" s="111"/>
      <c r="NC479" s="111"/>
      <c r="ND479" s="111"/>
      <c r="NE479" s="111"/>
      <c r="NF479" s="111"/>
      <c r="NG479" s="111"/>
      <c r="NH479" s="111"/>
      <c r="NI479" s="111"/>
      <c r="NJ479" s="111"/>
      <c r="NK479" s="111"/>
      <c r="NL479" s="111"/>
      <c r="NM479" s="111"/>
      <c r="NN479" s="111"/>
      <c r="NO479" s="111"/>
      <c r="NP479" s="111"/>
      <c r="NQ479" s="111"/>
      <c r="NR479" s="111"/>
      <c r="NS479" s="111"/>
      <c r="NT479" s="111"/>
      <c r="NU479" s="111"/>
      <c r="NV479" s="111"/>
      <c r="NW479" s="111"/>
      <c r="NX479" s="111"/>
      <c r="NY479" s="111"/>
      <c r="NZ479" s="111"/>
      <c r="OA479" s="111"/>
      <c r="OB479" s="111"/>
      <c r="OC479" s="111"/>
      <c r="OD479" s="111"/>
      <c r="OE479" s="111"/>
      <c r="OF479" s="111"/>
      <c r="OG479" s="111"/>
      <c r="OH479" s="111"/>
      <c r="OI479" s="111"/>
      <c r="OJ479" s="111"/>
      <c r="OK479" s="111"/>
      <c r="OL479" s="111"/>
      <c r="OM479" s="111"/>
      <c r="ON479" s="111"/>
      <c r="OO479" s="111"/>
      <c r="OP479" s="111"/>
      <c r="OQ479" s="111"/>
      <c r="OR479" s="111"/>
      <c r="OS479" s="111"/>
      <c r="OT479" s="111"/>
      <c r="OU479" s="111"/>
      <c r="OV479" s="111"/>
      <c r="OW479" s="111"/>
      <c r="OX479" s="111"/>
      <c r="OY479" s="111"/>
      <c r="OZ479" s="111"/>
      <c r="PA479" s="111"/>
      <c r="PB479" s="111"/>
      <c r="PC479" s="111"/>
      <c r="PD479" s="111"/>
      <c r="PE479" s="111"/>
      <c r="PF479" s="111"/>
      <c r="PG479" s="111"/>
      <c r="PH479" s="111"/>
      <c r="PI479" s="111"/>
      <c r="PJ479" s="111"/>
      <c r="PK479" s="111"/>
      <c r="PL479" s="111"/>
      <c r="PM479" s="111"/>
      <c r="PN479" s="111"/>
      <c r="PO479" s="111"/>
      <c r="PP479" s="111"/>
      <c r="PQ479" s="111"/>
      <c r="PR479" s="111"/>
      <c r="PS479" s="111"/>
      <c r="PT479" s="111"/>
      <c r="PU479" s="111"/>
      <c r="PV479" s="111"/>
      <c r="PW479" s="111"/>
      <c r="PX479" s="111"/>
      <c r="PY479" s="111"/>
      <c r="PZ479" s="111"/>
      <c r="QA479" s="111"/>
      <c r="QB479" s="111"/>
      <c r="QC479" s="111"/>
      <c r="QD479" s="111"/>
      <c r="QE479" s="111"/>
      <c r="QF479" s="111"/>
      <c r="QG479" s="111"/>
      <c r="QH479" s="111"/>
      <c r="QI479" s="111"/>
      <c r="QJ479" s="111"/>
      <c r="QK479" s="111"/>
      <c r="QL479" s="111"/>
      <c r="QM479" s="111"/>
      <c r="QN479" s="111"/>
      <c r="QO479" s="111"/>
      <c r="QP479" s="111"/>
      <c r="QQ479" s="111"/>
      <c r="QR479" s="111"/>
      <c r="QS479" s="111"/>
      <c r="QT479" s="111"/>
      <c r="QU479" s="111"/>
      <c r="QV479" s="111"/>
      <c r="QW479" s="111"/>
      <c r="QX479" s="111"/>
      <c r="QY479" s="111"/>
      <c r="QZ479" s="111"/>
      <c r="RA479" s="111"/>
      <c r="RB479" s="111"/>
      <c r="RC479" s="111"/>
      <c r="RD479" s="111"/>
      <c r="RE479" s="111"/>
      <c r="RF479" s="111"/>
      <c r="RG479" s="111"/>
      <c r="RH479" s="111"/>
      <c r="RI479" s="111"/>
      <c r="RJ479" s="111"/>
      <c r="RK479" s="111"/>
      <c r="RL479" s="111"/>
      <c r="RM479" s="111"/>
      <c r="RN479" s="111"/>
      <c r="RO479" s="111"/>
      <c r="RP479" s="111"/>
      <c r="RQ479" s="111"/>
      <c r="RR479" s="111"/>
      <c r="RS479" s="111"/>
      <c r="RT479" s="111"/>
      <c r="RU479" s="111"/>
      <c r="RV479" s="111"/>
      <c r="RW479" s="111"/>
      <c r="RX479" s="111"/>
      <c r="RY479" s="111"/>
      <c r="RZ479" s="111"/>
      <c r="SA479" s="111"/>
      <c r="SB479" s="111"/>
      <c r="SC479" s="111"/>
      <c r="SD479" s="111"/>
      <c r="SE479" s="111"/>
      <c r="SF479" s="111"/>
      <c r="SG479" s="111"/>
      <c r="SH479" s="111"/>
      <c r="SI479" s="111"/>
      <c r="SJ479" s="111"/>
      <c r="SK479" s="111"/>
      <c r="SL479" s="111"/>
      <c r="SM479" s="111"/>
      <c r="SN479" s="111"/>
      <c r="SO479" s="111"/>
      <c r="SP479" s="111"/>
      <c r="SQ479" s="111"/>
      <c r="SR479" s="111"/>
      <c r="SS479" s="111"/>
      <c r="ST479" s="111"/>
      <c r="SU479" s="111"/>
      <c r="SV479" s="111"/>
      <c r="SW479" s="111"/>
      <c r="SX479" s="111"/>
      <c r="SY479" s="111"/>
      <c r="SZ479" s="111"/>
      <c r="TA479" s="111"/>
      <c r="TB479" s="111"/>
      <c r="TC479" s="111"/>
      <c r="TD479" s="111"/>
      <c r="TE479" s="111"/>
      <c r="TF479" s="111"/>
      <c r="TG479" s="111"/>
      <c r="TH479" s="111"/>
      <c r="TI479" s="111"/>
      <c r="TJ479" s="111"/>
      <c r="TK479" s="111"/>
      <c r="TL479" s="111"/>
      <c r="TM479" s="111"/>
      <c r="TN479" s="111"/>
      <c r="TO479" s="111"/>
      <c r="TP479" s="111"/>
      <c r="TQ479" s="111"/>
      <c r="TR479" s="111"/>
      <c r="TS479" s="111"/>
      <c r="TT479" s="111"/>
      <c r="TU479" s="111"/>
      <c r="TV479" s="111"/>
      <c r="TW479" s="111"/>
      <c r="TX479" s="111"/>
      <c r="TY479" s="111"/>
      <c r="TZ479" s="111"/>
      <c r="UA479" s="111"/>
      <c r="UB479" s="111"/>
      <c r="UC479" s="111"/>
      <c r="UD479" s="111"/>
      <c r="UE479" s="111"/>
      <c r="UF479" s="111"/>
      <c r="UG479" s="111"/>
      <c r="UH479" s="111"/>
      <c r="UI479" s="111"/>
      <c r="UJ479" s="111"/>
      <c r="UK479" s="111"/>
      <c r="UL479" s="111"/>
      <c r="UM479" s="111"/>
      <c r="UN479" s="111"/>
      <c r="UO479" s="111"/>
      <c r="UP479" s="111"/>
      <c r="UQ479" s="111"/>
      <c r="UR479" s="111"/>
      <c r="US479" s="111"/>
      <c r="UT479" s="111"/>
      <c r="UU479" s="111"/>
      <c r="UV479" s="111"/>
      <c r="UW479" s="111"/>
      <c r="UX479" s="111"/>
      <c r="UY479" s="111"/>
      <c r="UZ479" s="111"/>
      <c r="VA479" s="111"/>
      <c r="VB479" s="111"/>
      <c r="VC479" s="111"/>
      <c r="VD479" s="111"/>
      <c r="VE479" s="111"/>
      <c r="VF479" s="111"/>
      <c r="VG479" s="111"/>
      <c r="VH479" s="111"/>
      <c r="VI479" s="111"/>
      <c r="VJ479" s="111"/>
      <c r="VK479" s="111"/>
      <c r="VL479" s="111"/>
      <c r="VM479" s="111"/>
      <c r="VN479" s="111"/>
      <c r="VO479" s="111"/>
      <c r="VP479" s="111"/>
      <c r="VQ479" s="111"/>
      <c r="VR479" s="111"/>
      <c r="VS479" s="111"/>
      <c r="VT479" s="111"/>
      <c r="VU479" s="111"/>
      <c r="VV479" s="111"/>
      <c r="VW479" s="111"/>
      <c r="VX479" s="111"/>
      <c r="VY479" s="111"/>
      <c r="VZ479" s="111"/>
      <c r="WA479" s="111"/>
      <c r="WB479" s="111"/>
      <c r="WC479" s="111"/>
      <c r="WD479" s="111"/>
      <c r="WE479" s="111"/>
      <c r="WF479" s="111"/>
      <c r="WG479" s="111"/>
      <c r="WH479" s="111"/>
      <c r="WI479" s="111"/>
      <c r="WJ479" s="111"/>
      <c r="WK479" s="111"/>
      <c r="WL479" s="111"/>
      <c r="WM479" s="111"/>
      <c r="WN479" s="111"/>
      <c r="WO479" s="111"/>
      <c r="WP479" s="111"/>
      <c r="WQ479" s="111"/>
      <c r="WR479" s="111"/>
      <c r="WS479" s="111"/>
      <c r="WT479" s="111"/>
      <c r="WU479" s="111"/>
      <c r="WV479" s="111"/>
      <c r="WW479" s="111"/>
      <c r="WX479" s="111"/>
      <c r="WY479" s="111"/>
      <c r="WZ479" s="111"/>
      <c r="XA479" s="111"/>
      <c r="XB479" s="111"/>
      <c r="XC479" s="111"/>
      <c r="XD479" s="111"/>
      <c r="XE479" s="111"/>
      <c r="XF479" s="111"/>
      <c r="XG479" s="111"/>
      <c r="XH479" s="111"/>
      <c r="XI479" s="111"/>
      <c r="XJ479" s="111"/>
      <c r="XK479" s="111"/>
      <c r="XL479" s="111"/>
      <c r="XM479" s="111"/>
      <c r="XN479" s="111"/>
      <c r="XO479" s="111"/>
      <c r="XP479" s="111"/>
      <c r="XQ479" s="111"/>
      <c r="XR479" s="111"/>
      <c r="XS479" s="111"/>
      <c r="XT479" s="111"/>
      <c r="XU479" s="111"/>
      <c r="XV479" s="111"/>
      <c r="XW479" s="111"/>
      <c r="XX479" s="111"/>
      <c r="XY479" s="111"/>
      <c r="XZ479" s="111"/>
      <c r="YA479" s="111"/>
      <c r="YB479" s="111"/>
      <c r="YC479" s="111"/>
      <c r="YD479" s="111"/>
      <c r="YE479" s="111"/>
      <c r="YF479" s="111"/>
      <c r="YG479" s="111"/>
      <c r="YH479" s="111"/>
      <c r="YI479" s="111"/>
      <c r="YJ479" s="111"/>
      <c r="YK479" s="111"/>
      <c r="YL479" s="111"/>
      <c r="YM479" s="111"/>
      <c r="YN479" s="111"/>
      <c r="YO479" s="111"/>
      <c r="YP479" s="111"/>
      <c r="YQ479" s="111"/>
      <c r="YR479" s="111"/>
      <c r="YS479" s="111"/>
      <c r="YT479" s="111"/>
      <c r="YU479" s="111"/>
      <c r="YV479" s="111"/>
      <c r="YW479" s="111"/>
      <c r="YX479" s="111"/>
      <c r="YY479" s="111"/>
      <c r="YZ479" s="111"/>
      <c r="ZA479" s="111"/>
      <c r="ZB479" s="111"/>
      <c r="ZC479" s="111"/>
      <c r="ZD479" s="111"/>
      <c r="ZE479" s="111"/>
      <c r="ZF479" s="111"/>
      <c r="ZG479" s="111"/>
      <c r="ZH479" s="111"/>
      <c r="ZI479" s="111"/>
      <c r="ZJ479" s="111"/>
      <c r="ZK479" s="111"/>
      <c r="ZL479" s="111"/>
      <c r="ZM479" s="111"/>
      <c r="ZN479" s="111"/>
      <c r="ZO479" s="111"/>
      <c r="ZP479" s="111"/>
      <c r="ZQ479" s="111"/>
      <c r="ZR479" s="111"/>
      <c r="ZS479" s="111"/>
      <c r="ZT479" s="111"/>
      <c r="ZU479" s="111"/>
      <c r="ZV479" s="111"/>
      <c r="ZW479" s="111"/>
      <c r="ZX479" s="111"/>
      <c r="ZY479" s="111"/>
      <c r="ZZ479" s="111"/>
      <c r="AAA479" s="111"/>
      <c r="AAB479" s="111"/>
      <c r="AAC479" s="111"/>
      <c r="AAD479" s="111"/>
      <c r="AAE479" s="111"/>
      <c r="AAF479" s="111"/>
      <c r="AAG479" s="111"/>
      <c r="AAH479" s="111"/>
      <c r="AAI479" s="111"/>
      <c r="AAJ479" s="111"/>
      <c r="AAK479" s="111"/>
      <c r="AAL479" s="111"/>
      <c r="AAM479" s="111"/>
      <c r="AAN479" s="111"/>
      <c r="AAO479" s="111"/>
      <c r="AAP479" s="111"/>
      <c r="AAQ479" s="111"/>
      <c r="AAR479" s="111"/>
      <c r="AAS479" s="111"/>
      <c r="AAT479" s="111"/>
      <c r="AAU479" s="111"/>
      <c r="AAV479" s="111"/>
      <c r="AAW479" s="111"/>
      <c r="AAX479" s="111"/>
      <c r="AAY479" s="111"/>
      <c r="AAZ479" s="111"/>
      <c r="ABA479" s="111"/>
      <c r="ABB479" s="111"/>
      <c r="ABC479" s="111"/>
      <c r="ABD479" s="111"/>
      <c r="ABE479" s="111"/>
      <c r="ABF479" s="111"/>
      <c r="ABG479" s="111"/>
      <c r="ABH479" s="111"/>
      <c r="ABI479" s="111"/>
      <c r="ABJ479" s="111"/>
      <c r="ABK479" s="111"/>
      <c r="ABL479" s="111"/>
      <c r="ABM479" s="111"/>
      <c r="ABN479" s="111"/>
      <c r="ABO479" s="111"/>
      <c r="ABP479" s="111"/>
      <c r="ABQ479" s="111"/>
      <c r="ABR479" s="111"/>
      <c r="ABS479" s="111"/>
      <c r="ABT479" s="111"/>
      <c r="ABU479" s="111"/>
      <c r="ABV479" s="111"/>
      <c r="ABW479" s="111"/>
      <c r="ABX479" s="111"/>
      <c r="ABY479" s="111"/>
      <c r="ABZ479" s="111"/>
      <c r="ACA479" s="111"/>
      <c r="ACB479" s="111"/>
      <c r="ACC479" s="111"/>
      <c r="ACD479" s="111"/>
      <c r="ACE479" s="111"/>
      <c r="ACF479" s="111"/>
      <c r="ACG479" s="111"/>
      <c r="ACH479" s="111"/>
      <c r="ACI479" s="111"/>
      <c r="ACJ479" s="111"/>
      <c r="ACK479" s="111"/>
      <c r="ACL479" s="111"/>
      <c r="ACM479" s="111"/>
      <c r="ACN479" s="111"/>
      <c r="ACO479" s="111"/>
      <c r="ACP479" s="111"/>
      <c r="ACQ479" s="111"/>
      <c r="ACR479" s="111"/>
      <c r="ACS479" s="111"/>
      <c r="ACT479" s="111"/>
      <c r="ACU479" s="111"/>
      <c r="ACV479" s="111"/>
      <c r="ACW479" s="111"/>
      <c r="ACX479" s="111"/>
      <c r="ACY479" s="111"/>
      <c r="ACZ479" s="111"/>
      <c r="ADA479" s="111"/>
      <c r="ADB479" s="111"/>
      <c r="ADC479" s="111"/>
      <c r="ADD479" s="111"/>
      <c r="ADE479" s="111"/>
      <c r="ADF479" s="111"/>
      <c r="ADG479" s="111"/>
      <c r="ADH479" s="111"/>
      <c r="ADI479" s="111"/>
      <c r="ADJ479" s="111"/>
      <c r="ADK479" s="111"/>
      <c r="ADL479" s="111"/>
      <c r="ADM479" s="111"/>
      <c r="ADN479" s="111"/>
      <c r="ADO479" s="111"/>
      <c r="ADP479" s="111"/>
      <c r="ADQ479" s="111"/>
      <c r="ADR479" s="111"/>
      <c r="ADS479" s="111"/>
      <c r="ADT479" s="111"/>
      <c r="ADU479" s="111"/>
      <c r="ADV479" s="111"/>
    </row>
    <row r="480" spans="4:802" s="110" customFormat="1"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  <c r="AB480" s="111"/>
      <c r="AC480" s="111"/>
      <c r="AD480" s="111"/>
      <c r="AE480" s="111"/>
      <c r="AF480" s="111"/>
      <c r="AG480" s="111"/>
      <c r="AH480" s="111"/>
      <c r="AI480" s="111"/>
      <c r="AJ480" s="111"/>
      <c r="AK480" s="111"/>
      <c r="AL480" s="111"/>
      <c r="AM480" s="111"/>
      <c r="AN480" s="111"/>
      <c r="AO480" s="111"/>
      <c r="AP480" s="111"/>
      <c r="AQ480" s="111"/>
      <c r="AR480" s="111"/>
      <c r="AS480" s="111"/>
      <c r="AT480" s="111"/>
      <c r="AU480" s="111"/>
      <c r="AV480" s="111"/>
      <c r="AW480" s="111"/>
      <c r="AX480" s="111"/>
      <c r="AY480" s="111"/>
      <c r="AZ480" s="111"/>
      <c r="BA480" s="111"/>
      <c r="BB480" s="111"/>
      <c r="BC480" s="111"/>
      <c r="BD480" s="111"/>
      <c r="BE480" s="111"/>
      <c r="BF480" s="111"/>
      <c r="BG480" s="111"/>
      <c r="BH480" s="111"/>
      <c r="BI480" s="111"/>
      <c r="BJ480" s="111"/>
      <c r="BK480" s="111"/>
      <c r="BL480" s="111"/>
      <c r="BM480" s="111"/>
      <c r="BN480" s="111"/>
      <c r="BO480" s="111"/>
      <c r="BP480" s="111"/>
      <c r="BQ480" s="111"/>
      <c r="BR480" s="111"/>
      <c r="BS480" s="111"/>
      <c r="BT480" s="111"/>
      <c r="BU480" s="111"/>
      <c r="BV480" s="111"/>
      <c r="BW480" s="111"/>
      <c r="BX480" s="111"/>
      <c r="BY480" s="111"/>
      <c r="BZ480" s="111"/>
      <c r="CA480" s="111"/>
      <c r="CB480" s="111"/>
      <c r="CC480" s="111"/>
      <c r="CD480" s="111"/>
      <c r="CE480" s="111"/>
      <c r="CF480" s="111"/>
      <c r="CG480" s="111"/>
      <c r="CH480" s="111"/>
      <c r="CI480" s="111"/>
      <c r="CJ480" s="111"/>
      <c r="CK480" s="111"/>
      <c r="CL480" s="111"/>
      <c r="CM480" s="111"/>
      <c r="CN480" s="111"/>
      <c r="CO480" s="111"/>
      <c r="CP480" s="111"/>
      <c r="CQ480" s="111"/>
      <c r="CR480" s="111"/>
      <c r="CS480" s="111"/>
      <c r="CT480" s="111"/>
      <c r="CU480" s="111"/>
      <c r="CV480" s="111"/>
      <c r="CW480" s="111"/>
      <c r="CX480" s="111"/>
      <c r="CY480" s="111"/>
      <c r="CZ480" s="111"/>
      <c r="DA480" s="111"/>
      <c r="DB480" s="111"/>
      <c r="DC480" s="111"/>
      <c r="DD480" s="111"/>
      <c r="DE480" s="111"/>
      <c r="DF480" s="111"/>
      <c r="DG480" s="111"/>
      <c r="DH480" s="111"/>
      <c r="DI480" s="111"/>
      <c r="DJ480" s="111"/>
      <c r="DK480" s="111"/>
      <c r="DL480" s="111"/>
      <c r="DM480" s="111"/>
      <c r="DN480" s="111"/>
      <c r="DO480" s="111"/>
      <c r="DP480" s="111"/>
      <c r="DQ480" s="111"/>
      <c r="DR480" s="111"/>
      <c r="DS480" s="111"/>
      <c r="DT480" s="111"/>
      <c r="DU480" s="111"/>
      <c r="DV480" s="111"/>
      <c r="DW480" s="111"/>
      <c r="DX480" s="111"/>
      <c r="DY480" s="111"/>
      <c r="DZ480" s="111"/>
      <c r="EA480" s="111"/>
      <c r="EB480" s="111"/>
      <c r="EC480" s="111"/>
      <c r="ED480" s="111"/>
      <c r="EE480" s="111"/>
      <c r="EF480" s="111"/>
      <c r="EG480" s="111"/>
      <c r="EH480" s="111"/>
      <c r="EI480" s="111"/>
      <c r="EJ480" s="111"/>
      <c r="EK480" s="111"/>
      <c r="EL480" s="111"/>
      <c r="EM480" s="111"/>
      <c r="EN480" s="111"/>
      <c r="EO480" s="111"/>
      <c r="EP480" s="111"/>
      <c r="EQ480" s="111"/>
      <c r="ER480" s="111"/>
      <c r="ES480" s="111"/>
      <c r="ET480" s="111"/>
      <c r="EU480" s="111"/>
      <c r="EV480" s="111"/>
      <c r="EW480" s="111"/>
      <c r="EX480" s="111"/>
      <c r="EY480" s="111"/>
      <c r="EZ480" s="111"/>
      <c r="FA480" s="111"/>
      <c r="FB480" s="111"/>
      <c r="FC480" s="111"/>
      <c r="FD480" s="111"/>
      <c r="FE480" s="111"/>
      <c r="FF480" s="111"/>
      <c r="FG480" s="111"/>
      <c r="FH480" s="111"/>
      <c r="FI480" s="111"/>
      <c r="FJ480" s="111"/>
      <c r="FK480" s="111"/>
      <c r="FL480" s="111"/>
      <c r="FM480" s="111"/>
      <c r="FN480" s="111"/>
      <c r="FO480" s="111"/>
      <c r="FP480" s="111"/>
      <c r="FQ480" s="111"/>
      <c r="FR480" s="111"/>
      <c r="FS480" s="111"/>
      <c r="FT480" s="111"/>
      <c r="FU480" s="111"/>
      <c r="FV480" s="111"/>
      <c r="FW480" s="111"/>
      <c r="FX480" s="111"/>
      <c r="FY480" s="111"/>
      <c r="FZ480" s="111"/>
      <c r="GA480" s="111"/>
      <c r="GB480" s="111"/>
      <c r="GC480" s="111"/>
      <c r="GD480" s="111"/>
      <c r="GE480" s="111"/>
      <c r="GF480" s="111"/>
      <c r="GG480" s="111"/>
      <c r="GH480" s="111"/>
      <c r="GI480" s="111"/>
      <c r="GJ480" s="111"/>
      <c r="GK480" s="111"/>
      <c r="GL480" s="111"/>
      <c r="GM480" s="111"/>
      <c r="GN480" s="111"/>
      <c r="GO480" s="111"/>
      <c r="GP480" s="111"/>
      <c r="GQ480" s="111"/>
      <c r="GR480" s="111"/>
      <c r="GS480" s="111"/>
      <c r="GT480" s="111"/>
      <c r="GU480" s="111"/>
      <c r="GV480" s="111"/>
      <c r="GW480" s="111"/>
      <c r="GX480" s="111"/>
      <c r="GY480" s="111"/>
      <c r="GZ480" s="111"/>
      <c r="HA480" s="111"/>
      <c r="HB480" s="111"/>
      <c r="HC480" s="111"/>
      <c r="HD480" s="111"/>
      <c r="HE480" s="111"/>
      <c r="HF480" s="111"/>
      <c r="HG480" s="111"/>
      <c r="HH480" s="111"/>
      <c r="HI480" s="111"/>
      <c r="HJ480" s="111"/>
      <c r="HK480" s="111"/>
      <c r="HL480" s="111"/>
      <c r="HM480" s="111"/>
      <c r="HN480" s="111"/>
      <c r="HO480" s="111"/>
      <c r="HP480" s="111"/>
      <c r="HQ480" s="111"/>
      <c r="HR480" s="111"/>
      <c r="HS480" s="111"/>
      <c r="HT480" s="111"/>
      <c r="HU480" s="111"/>
      <c r="HV480" s="111"/>
      <c r="HW480" s="111"/>
      <c r="HX480" s="111"/>
      <c r="HY480" s="111"/>
      <c r="HZ480" s="111"/>
      <c r="IA480" s="111"/>
      <c r="IB480" s="111"/>
      <c r="IC480" s="111"/>
      <c r="ID480" s="111"/>
      <c r="IE480" s="111"/>
      <c r="IF480" s="111"/>
      <c r="IG480" s="111"/>
      <c r="IH480" s="111"/>
      <c r="II480" s="111"/>
      <c r="IJ480" s="111"/>
      <c r="IK480" s="111"/>
      <c r="IL480" s="111"/>
      <c r="IM480" s="111"/>
      <c r="IN480" s="111"/>
      <c r="IO480" s="111"/>
      <c r="IP480" s="111"/>
      <c r="IQ480" s="111"/>
      <c r="IR480" s="111"/>
      <c r="IS480" s="111"/>
      <c r="IT480" s="111"/>
      <c r="IU480" s="111"/>
      <c r="IV480" s="111"/>
      <c r="IW480" s="111"/>
      <c r="IX480" s="111"/>
      <c r="IY480" s="111"/>
      <c r="IZ480" s="111"/>
      <c r="JA480" s="111"/>
      <c r="JB480" s="111"/>
      <c r="JC480" s="111"/>
      <c r="JD480" s="111"/>
      <c r="JE480" s="111"/>
      <c r="JF480" s="111"/>
      <c r="JG480" s="111"/>
      <c r="JH480" s="111"/>
      <c r="JI480" s="111"/>
      <c r="JJ480" s="111"/>
      <c r="JK480" s="111"/>
      <c r="JL480" s="111"/>
      <c r="JM480" s="111"/>
      <c r="JN480" s="111"/>
      <c r="JO480" s="111"/>
      <c r="JP480" s="111"/>
      <c r="JQ480" s="111"/>
      <c r="JR480" s="111"/>
      <c r="JS480" s="111"/>
      <c r="JT480" s="111"/>
      <c r="JU480" s="111"/>
      <c r="JV480" s="111"/>
      <c r="JW480" s="111"/>
      <c r="JX480" s="111"/>
      <c r="JY480" s="111"/>
      <c r="JZ480" s="111"/>
      <c r="KA480" s="111"/>
      <c r="KB480" s="111"/>
      <c r="KC480" s="111"/>
      <c r="KD480" s="111"/>
      <c r="KE480" s="111"/>
      <c r="KF480" s="111"/>
      <c r="KG480" s="111"/>
      <c r="KH480" s="111"/>
      <c r="KI480" s="111"/>
      <c r="KJ480" s="111"/>
      <c r="KK480" s="111"/>
      <c r="KL480" s="111"/>
      <c r="KM480" s="111"/>
      <c r="KN480" s="111"/>
      <c r="KO480" s="111"/>
      <c r="KP480" s="111"/>
      <c r="KQ480" s="111"/>
      <c r="KR480" s="111"/>
      <c r="KS480" s="111"/>
      <c r="KT480" s="111"/>
      <c r="KU480" s="111"/>
      <c r="KV480" s="111"/>
      <c r="KW480" s="111"/>
      <c r="KX480" s="111"/>
      <c r="KY480" s="111"/>
      <c r="KZ480" s="111"/>
      <c r="LA480" s="111"/>
      <c r="LB480" s="111"/>
      <c r="LC480" s="111"/>
      <c r="LD480" s="111"/>
      <c r="LE480" s="111"/>
      <c r="LF480" s="111"/>
      <c r="LG480" s="111"/>
      <c r="LH480" s="111"/>
      <c r="LI480" s="111"/>
      <c r="LJ480" s="111"/>
      <c r="LK480" s="111"/>
      <c r="LL480" s="111"/>
      <c r="LM480" s="111"/>
      <c r="LN480" s="111"/>
      <c r="LO480" s="111"/>
      <c r="LP480" s="111"/>
      <c r="LQ480" s="111"/>
      <c r="LR480" s="111"/>
      <c r="LS480" s="111"/>
      <c r="LT480" s="111"/>
      <c r="LU480" s="111"/>
      <c r="LV480" s="111"/>
      <c r="LW480" s="111"/>
      <c r="LX480" s="111"/>
      <c r="LY480" s="111"/>
      <c r="LZ480" s="111"/>
      <c r="MA480" s="111"/>
      <c r="MB480" s="111"/>
      <c r="MC480" s="111"/>
      <c r="MD480" s="111"/>
      <c r="ME480" s="111"/>
      <c r="MF480" s="111"/>
      <c r="MG480" s="111"/>
      <c r="MH480" s="111"/>
      <c r="MI480" s="111"/>
      <c r="MJ480" s="111"/>
      <c r="MK480" s="111"/>
      <c r="ML480" s="111"/>
      <c r="MM480" s="111"/>
      <c r="MN480" s="111"/>
      <c r="MO480" s="111"/>
      <c r="MP480" s="111"/>
      <c r="MQ480" s="111"/>
      <c r="MR480" s="111"/>
      <c r="MS480" s="111"/>
      <c r="MT480" s="111"/>
      <c r="MU480" s="111"/>
      <c r="MV480" s="111"/>
      <c r="MW480" s="111"/>
      <c r="MX480" s="111"/>
      <c r="MY480" s="111"/>
      <c r="MZ480" s="111"/>
      <c r="NA480" s="111"/>
      <c r="NB480" s="111"/>
      <c r="NC480" s="111"/>
      <c r="ND480" s="111"/>
      <c r="NE480" s="111"/>
      <c r="NF480" s="111"/>
      <c r="NG480" s="111"/>
      <c r="NH480" s="111"/>
      <c r="NI480" s="111"/>
      <c r="NJ480" s="111"/>
      <c r="NK480" s="111"/>
      <c r="NL480" s="111"/>
      <c r="NM480" s="111"/>
      <c r="NN480" s="111"/>
      <c r="NO480" s="111"/>
      <c r="NP480" s="111"/>
      <c r="NQ480" s="111"/>
      <c r="NR480" s="111"/>
      <c r="NS480" s="111"/>
      <c r="NT480" s="111"/>
      <c r="NU480" s="111"/>
      <c r="NV480" s="111"/>
      <c r="NW480" s="111"/>
      <c r="NX480" s="111"/>
      <c r="NY480" s="111"/>
      <c r="NZ480" s="111"/>
      <c r="OA480" s="111"/>
      <c r="OB480" s="111"/>
      <c r="OC480" s="111"/>
      <c r="OD480" s="111"/>
      <c r="OE480" s="111"/>
      <c r="OF480" s="111"/>
      <c r="OG480" s="111"/>
      <c r="OH480" s="111"/>
      <c r="OI480" s="111"/>
      <c r="OJ480" s="111"/>
      <c r="OK480" s="111"/>
      <c r="OL480" s="111"/>
      <c r="OM480" s="111"/>
      <c r="ON480" s="111"/>
      <c r="OO480" s="111"/>
      <c r="OP480" s="111"/>
      <c r="OQ480" s="111"/>
      <c r="OR480" s="111"/>
      <c r="OS480" s="111"/>
      <c r="OT480" s="111"/>
      <c r="OU480" s="111"/>
      <c r="OV480" s="111"/>
      <c r="OW480" s="111"/>
      <c r="OX480" s="111"/>
      <c r="OY480" s="111"/>
      <c r="OZ480" s="111"/>
      <c r="PA480" s="111"/>
      <c r="PB480" s="111"/>
      <c r="PC480" s="111"/>
      <c r="PD480" s="111"/>
      <c r="PE480" s="111"/>
      <c r="PF480" s="111"/>
      <c r="PG480" s="111"/>
      <c r="PH480" s="111"/>
      <c r="PI480" s="111"/>
      <c r="PJ480" s="111"/>
      <c r="PK480" s="111"/>
      <c r="PL480" s="111"/>
      <c r="PM480" s="111"/>
      <c r="PN480" s="111"/>
      <c r="PO480" s="111"/>
      <c r="PP480" s="111"/>
      <c r="PQ480" s="111"/>
      <c r="PR480" s="111"/>
      <c r="PS480" s="111"/>
      <c r="PT480" s="111"/>
      <c r="PU480" s="111"/>
      <c r="PV480" s="111"/>
      <c r="PW480" s="111"/>
      <c r="PX480" s="111"/>
      <c r="PY480" s="111"/>
      <c r="PZ480" s="111"/>
      <c r="QA480" s="111"/>
      <c r="QB480" s="111"/>
      <c r="QC480" s="111"/>
      <c r="QD480" s="111"/>
      <c r="QE480" s="111"/>
      <c r="QF480" s="111"/>
      <c r="QG480" s="111"/>
      <c r="QH480" s="111"/>
      <c r="QI480" s="111"/>
      <c r="QJ480" s="111"/>
      <c r="QK480" s="111"/>
      <c r="QL480" s="111"/>
      <c r="QM480" s="111"/>
      <c r="QN480" s="111"/>
      <c r="QO480" s="111"/>
      <c r="QP480" s="111"/>
      <c r="QQ480" s="111"/>
      <c r="QR480" s="111"/>
      <c r="QS480" s="111"/>
      <c r="QT480" s="111"/>
      <c r="QU480" s="111"/>
      <c r="QV480" s="111"/>
      <c r="QW480" s="111"/>
      <c r="QX480" s="111"/>
      <c r="QY480" s="111"/>
      <c r="QZ480" s="111"/>
      <c r="RA480" s="111"/>
      <c r="RB480" s="111"/>
      <c r="RC480" s="111"/>
      <c r="RD480" s="111"/>
      <c r="RE480" s="111"/>
      <c r="RF480" s="111"/>
      <c r="RG480" s="111"/>
      <c r="RH480" s="111"/>
      <c r="RI480" s="111"/>
      <c r="RJ480" s="111"/>
      <c r="RK480" s="111"/>
      <c r="RL480" s="111"/>
      <c r="RM480" s="111"/>
      <c r="RN480" s="111"/>
      <c r="RO480" s="111"/>
      <c r="RP480" s="111"/>
      <c r="RQ480" s="111"/>
      <c r="RR480" s="111"/>
      <c r="RS480" s="111"/>
      <c r="RT480" s="111"/>
      <c r="RU480" s="111"/>
      <c r="RV480" s="111"/>
      <c r="RW480" s="111"/>
      <c r="RX480" s="111"/>
      <c r="RY480" s="111"/>
      <c r="RZ480" s="111"/>
      <c r="SA480" s="111"/>
      <c r="SB480" s="111"/>
      <c r="SC480" s="111"/>
      <c r="SD480" s="111"/>
      <c r="SE480" s="111"/>
      <c r="SF480" s="111"/>
      <c r="SG480" s="111"/>
      <c r="SH480" s="111"/>
      <c r="SI480" s="111"/>
      <c r="SJ480" s="111"/>
      <c r="SK480" s="111"/>
      <c r="SL480" s="111"/>
      <c r="SM480" s="111"/>
      <c r="SN480" s="111"/>
      <c r="SO480" s="111"/>
      <c r="SP480" s="111"/>
      <c r="SQ480" s="111"/>
      <c r="SR480" s="111"/>
      <c r="SS480" s="111"/>
      <c r="ST480" s="111"/>
      <c r="SU480" s="111"/>
      <c r="SV480" s="111"/>
      <c r="SW480" s="111"/>
      <c r="SX480" s="111"/>
      <c r="SY480" s="111"/>
      <c r="SZ480" s="111"/>
      <c r="TA480" s="111"/>
      <c r="TB480" s="111"/>
      <c r="TC480" s="111"/>
      <c r="TD480" s="111"/>
      <c r="TE480" s="111"/>
      <c r="TF480" s="111"/>
      <c r="TG480" s="111"/>
      <c r="TH480" s="111"/>
      <c r="TI480" s="111"/>
      <c r="TJ480" s="111"/>
      <c r="TK480" s="111"/>
      <c r="TL480" s="111"/>
      <c r="TM480" s="111"/>
      <c r="TN480" s="111"/>
      <c r="TO480" s="111"/>
      <c r="TP480" s="111"/>
      <c r="TQ480" s="111"/>
      <c r="TR480" s="111"/>
      <c r="TS480" s="111"/>
      <c r="TT480" s="111"/>
      <c r="TU480" s="111"/>
      <c r="TV480" s="111"/>
      <c r="TW480" s="111"/>
      <c r="TX480" s="111"/>
      <c r="TY480" s="111"/>
      <c r="TZ480" s="111"/>
      <c r="UA480" s="111"/>
      <c r="UB480" s="111"/>
      <c r="UC480" s="111"/>
      <c r="UD480" s="111"/>
      <c r="UE480" s="111"/>
      <c r="UF480" s="111"/>
      <c r="UG480" s="111"/>
      <c r="UH480" s="111"/>
      <c r="UI480" s="111"/>
      <c r="UJ480" s="111"/>
      <c r="UK480" s="111"/>
      <c r="UL480" s="111"/>
      <c r="UM480" s="111"/>
      <c r="UN480" s="111"/>
      <c r="UO480" s="111"/>
      <c r="UP480" s="111"/>
      <c r="UQ480" s="111"/>
      <c r="UR480" s="111"/>
      <c r="US480" s="111"/>
      <c r="UT480" s="111"/>
      <c r="UU480" s="111"/>
      <c r="UV480" s="111"/>
      <c r="UW480" s="111"/>
      <c r="UX480" s="111"/>
      <c r="UY480" s="111"/>
      <c r="UZ480" s="111"/>
      <c r="VA480" s="111"/>
      <c r="VB480" s="111"/>
      <c r="VC480" s="111"/>
      <c r="VD480" s="111"/>
      <c r="VE480" s="111"/>
      <c r="VF480" s="111"/>
      <c r="VG480" s="111"/>
      <c r="VH480" s="111"/>
      <c r="VI480" s="111"/>
      <c r="VJ480" s="111"/>
      <c r="VK480" s="111"/>
      <c r="VL480" s="111"/>
      <c r="VM480" s="111"/>
      <c r="VN480" s="111"/>
      <c r="VO480" s="111"/>
      <c r="VP480" s="111"/>
      <c r="VQ480" s="111"/>
      <c r="VR480" s="111"/>
      <c r="VS480" s="111"/>
      <c r="VT480" s="111"/>
      <c r="VU480" s="111"/>
      <c r="VV480" s="111"/>
      <c r="VW480" s="111"/>
      <c r="VX480" s="111"/>
      <c r="VY480" s="111"/>
      <c r="VZ480" s="111"/>
      <c r="WA480" s="111"/>
      <c r="WB480" s="111"/>
      <c r="WC480" s="111"/>
      <c r="WD480" s="111"/>
      <c r="WE480" s="111"/>
      <c r="WF480" s="111"/>
      <c r="WG480" s="111"/>
      <c r="WH480" s="111"/>
      <c r="WI480" s="111"/>
      <c r="WJ480" s="111"/>
      <c r="WK480" s="111"/>
      <c r="WL480" s="111"/>
      <c r="WM480" s="111"/>
      <c r="WN480" s="111"/>
      <c r="WO480" s="111"/>
      <c r="WP480" s="111"/>
      <c r="WQ480" s="111"/>
      <c r="WR480" s="111"/>
      <c r="WS480" s="111"/>
      <c r="WT480" s="111"/>
      <c r="WU480" s="111"/>
      <c r="WV480" s="111"/>
      <c r="WW480" s="111"/>
      <c r="WX480" s="111"/>
      <c r="WY480" s="111"/>
      <c r="WZ480" s="111"/>
      <c r="XA480" s="111"/>
      <c r="XB480" s="111"/>
      <c r="XC480" s="111"/>
      <c r="XD480" s="111"/>
      <c r="XE480" s="111"/>
      <c r="XF480" s="111"/>
      <c r="XG480" s="111"/>
      <c r="XH480" s="111"/>
      <c r="XI480" s="111"/>
      <c r="XJ480" s="111"/>
      <c r="XK480" s="111"/>
      <c r="XL480" s="111"/>
      <c r="XM480" s="111"/>
      <c r="XN480" s="111"/>
      <c r="XO480" s="111"/>
      <c r="XP480" s="111"/>
      <c r="XQ480" s="111"/>
      <c r="XR480" s="111"/>
      <c r="XS480" s="111"/>
      <c r="XT480" s="111"/>
      <c r="XU480" s="111"/>
      <c r="XV480" s="111"/>
      <c r="XW480" s="111"/>
      <c r="XX480" s="111"/>
      <c r="XY480" s="111"/>
      <c r="XZ480" s="111"/>
      <c r="YA480" s="111"/>
      <c r="YB480" s="111"/>
      <c r="YC480" s="111"/>
      <c r="YD480" s="111"/>
      <c r="YE480" s="111"/>
      <c r="YF480" s="111"/>
      <c r="YG480" s="111"/>
      <c r="YH480" s="111"/>
      <c r="YI480" s="111"/>
      <c r="YJ480" s="111"/>
      <c r="YK480" s="111"/>
      <c r="YL480" s="111"/>
      <c r="YM480" s="111"/>
      <c r="YN480" s="111"/>
      <c r="YO480" s="111"/>
      <c r="YP480" s="111"/>
      <c r="YQ480" s="111"/>
      <c r="YR480" s="111"/>
      <c r="YS480" s="111"/>
      <c r="YT480" s="111"/>
      <c r="YU480" s="111"/>
      <c r="YV480" s="111"/>
      <c r="YW480" s="111"/>
      <c r="YX480" s="111"/>
      <c r="YY480" s="111"/>
      <c r="YZ480" s="111"/>
      <c r="ZA480" s="111"/>
      <c r="ZB480" s="111"/>
      <c r="ZC480" s="111"/>
      <c r="ZD480" s="111"/>
      <c r="ZE480" s="111"/>
      <c r="ZF480" s="111"/>
      <c r="ZG480" s="111"/>
      <c r="ZH480" s="111"/>
      <c r="ZI480" s="111"/>
      <c r="ZJ480" s="111"/>
      <c r="ZK480" s="111"/>
      <c r="ZL480" s="111"/>
      <c r="ZM480" s="111"/>
      <c r="ZN480" s="111"/>
      <c r="ZO480" s="111"/>
      <c r="ZP480" s="111"/>
      <c r="ZQ480" s="111"/>
      <c r="ZR480" s="111"/>
      <c r="ZS480" s="111"/>
      <c r="ZT480" s="111"/>
      <c r="ZU480" s="111"/>
      <c r="ZV480" s="111"/>
      <c r="ZW480" s="111"/>
      <c r="ZX480" s="111"/>
      <c r="ZY480" s="111"/>
      <c r="ZZ480" s="111"/>
      <c r="AAA480" s="111"/>
      <c r="AAB480" s="111"/>
      <c r="AAC480" s="111"/>
      <c r="AAD480" s="111"/>
      <c r="AAE480" s="111"/>
      <c r="AAF480" s="111"/>
      <c r="AAG480" s="111"/>
      <c r="AAH480" s="111"/>
      <c r="AAI480" s="111"/>
      <c r="AAJ480" s="111"/>
      <c r="AAK480" s="111"/>
      <c r="AAL480" s="111"/>
      <c r="AAM480" s="111"/>
      <c r="AAN480" s="111"/>
      <c r="AAO480" s="111"/>
      <c r="AAP480" s="111"/>
      <c r="AAQ480" s="111"/>
      <c r="AAR480" s="111"/>
      <c r="AAS480" s="111"/>
      <c r="AAT480" s="111"/>
      <c r="AAU480" s="111"/>
      <c r="AAV480" s="111"/>
      <c r="AAW480" s="111"/>
      <c r="AAX480" s="111"/>
      <c r="AAY480" s="111"/>
      <c r="AAZ480" s="111"/>
      <c r="ABA480" s="111"/>
      <c r="ABB480" s="111"/>
      <c r="ABC480" s="111"/>
      <c r="ABD480" s="111"/>
      <c r="ABE480" s="111"/>
      <c r="ABF480" s="111"/>
      <c r="ABG480" s="111"/>
      <c r="ABH480" s="111"/>
      <c r="ABI480" s="111"/>
      <c r="ABJ480" s="111"/>
      <c r="ABK480" s="111"/>
      <c r="ABL480" s="111"/>
      <c r="ABM480" s="111"/>
      <c r="ABN480" s="111"/>
      <c r="ABO480" s="111"/>
      <c r="ABP480" s="111"/>
      <c r="ABQ480" s="111"/>
      <c r="ABR480" s="111"/>
      <c r="ABS480" s="111"/>
      <c r="ABT480" s="111"/>
      <c r="ABU480" s="111"/>
      <c r="ABV480" s="111"/>
      <c r="ABW480" s="111"/>
      <c r="ABX480" s="111"/>
      <c r="ABY480" s="111"/>
      <c r="ABZ480" s="111"/>
      <c r="ACA480" s="111"/>
      <c r="ACB480" s="111"/>
      <c r="ACC480" s="111"/>
      <c r="ACD480" s="111"/>
      <c r="ACE480" s="111"/>
      <c r="ACF480" s="111"/>
      <c r="ACG480" s="111"/>
      <c r="ACH480" s="111"/>
      <c r="ACI480" s="111"/>
      <c r="ACJ480" s="111"/>
      <c r="ACK480" s="111"/>
      <c r="ACL480" s="111"/>
      <c r="ACM480" s="111"/>
      <c r="ACN480" s="111"/>
      <c r="ACO480" s="111"/>
      <c r="ACP480" s="111"/>
      <c r="ACQ480" s="111"/>
      <c r="ACR480" s="111"/>
      <c r="ACS480" s="111"/>
      <c r="ACT480" s="111"/>
      <c r="ACU480" s="111"/>
      <c r="ACV480" s="111"/>
      <c r="ACW480" s="111"/>
      <c r="ACX480" s="111"/>
      <c r="ACY480" s="111"/>
      <c r="ACZ480" s="111"/>
      <c r="ADA480" s="111"/>
      <c r="ADB480" s="111"/>
      <c r="ADC480" s="111"/>
      <c r="ADD480" s="111"/>
      <c r="ADE480" s="111"/>
      <c r="ADF480" s="111"/>
      <c r="ADG480" s="111"/>
      <c r="ADH480" s="111"/>
      <c r="ADI480" s="111"/>
      <c r="ADJ480" s="111"/>
      <c r="ADK480" s="111"/>
      <c r="ADL480" s="111"/>
      <c r="ADM480" s="111"/>
      <c r="ADN480" s="111"/>
      <c r="ADO480" s="111"/>
      <c r="ADP480" s="111"/>
      <c r="ADQ480" s="111"/>
      <c r="ADR480" s="111"/>
      <c r="ADS480" s="111"/>
      <c r="ADT480" s="111"/>
      <c r="ADU480" s="111"/>
      <c r="ADV480" s="111"/>
    </row>
    <row r="481" spans="4:802" s="110" customFormat="1"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  <c r="AB481" s="111"/>
      <c r="AC481" s="111"/>
      <c r="AD481" s="111"/>
      <c r="AE481" s="111"/>
      <c r="AF481" s="111"/>
      <c r="AG481" s="111"/>
      <c r="AH481" s="111"/>
      <c r="AI481" s="111"/>
      <c r="AJ481" s="111"/>
      <c r="AK481" s="111"/>
      <c r="AL481" s="111"/>
      <c r="AM481" s="111"/>
      <c r="AN481" s="111"/>
      <c r="AO481" s="111"/>
      <c r="AP481" s="111"/>
      <c r="AQ481" s="111"/>
      <c r="AR481" s="111"/>
      <c r="AS481" s="111"/>
      <c r="AT481" s="111"/>
      <c r="AU481" s="111"/>
      <c r="AV481" s="111"/>
      <c r="AW481" s="111"/>
      <c r="AX481" s="111"/>
      <c r="AY481" s="111"/>
      <c r="AZ481" s="111"/>
      <c r="BA481" s="111"/>
      <c r="BB481" s="111"/>
      <c r="BC481" s="111"/>
      <c r="BD481" s="111"/>
      <c r="BE481" s="111"/>
      <c r="BF481" s="111"/>
      <c r="BG481" s="111"/>
      <c r="BH481" s="111"/>
      <c r="BI481" s="111"/>
      <c r="BJ481" s="111"/>
      <c r="BK481" s="111"/>
      <c r="BL481" s="111"/>
      <c r="BM481" s="111"/>
      <c r="BN481" s="111"/>
      <c r="BO481" s="111"/>
      <c r="BP481" s="111"/>
      <c r="BQ481" s="111"/>
      <c r="BR481" s="111"/>
      <c r="BS481" s="111"/>
      <c r="BT481" s="111"/>
      <c r="BU481" s="111"/>
      <c r="BV481" s="111"/>
      <c r="BW481" s="111"/>
      <c r="BX481" s="111"/>
      <c r="BY481" s="111"/>
      <c r="BZ481" s="111"/>
      <c r="CA481" s="111"/>
      <c r="CB481" s="111"/>
      <c r="CC481" s="111"/>
      <c r="CD481" s="111"/>
      <c r="CE481" s="111"/>
      <c r="CF481" s="111"/>
      <c r="CG481" s="111"/>
      <c r="CH481" s="111"/>
      <c r="CI481" s="111"/>
      <c r="CJ481" s="111"/>
      <c r="CK481" s="111"/>
      <c r="CL481" s="111"/>
      <c r="CM481" s="111"/>
      <c r="CN481" s="111"/>
      <c r="CO481" s="111"/>
      <c r="CP481" s="111"/>
      <c r="CQ481" s="111"/>
      <c r="CR481" s="111"/>
      <c r="CS481" s="111"/>
      <c r="CT481" s="111"/>
      <c r="CU481" s="111"/>
      <c r="CV481" s="111"/>
      <c r="CW481" s="111"/>
      <c r="CX481" s="111"/>
      <c r="CY481" s="111"/>
      <c r="CZ481" s="111"/>
      <c r="DA481" s="111"/>
      <c r="DB481" s="111"/>
      <c r="DC481" s="111"/>
      <c r="DD481" s="111"/>
      <c r="DE481" s="111"/>
      <c r="DF481" s="111"/>
      <c r="DG481" s="111"/>
      <c r="DH481" s="111"/>
      <c r="DI481" s="111"/>
      <c r="DJ481" s="111"/>
      <c r="DK481" s="111"/>
      <c r="DL481" s="111"/>
      <c r="DM481" s="111"/>
      <c r="DN481" s="111"/>
      <c r="DO481" s="111"/>
      <c r="DP481" s="111"/>
      <c r="DQ481" s="111"/>
      <c r="DR481" s="111"/>
      <c r="DS481" s="111"/>
      <c r="DT481" s="111"/>
      <c r="DU481" s="111"/>
      <c r="DV481" s="111"/>
      <c r="DW481" s="111"/>
      <c r="DX481" s="111"/>
      <c r="DY481" s="111"/>
      <c r="DZ481" s="111"/>
      <c r="EA481" s="111"/>
      <c r="EB481" s="111"/>
      <c r="EC481" s="111"/>
      <c r="ED481" s="111"/>
      <c r="EE481" s="111"/>
      <c r="EF481" s="111"/>
      <c r="EG481" s="111"/>
      <c r="EH481" s="111"/>
      <c r="EI481" s="111"/>
      <c r="EJ481" s="111"/>
      <c r="EK481" s="111"/>
      <c r="EL481" s="111"/>
      <c r="EM481" s="111"/>
      <c r="EN481" s="111"/>
      <c r="EO481" s="111"/>
      <c r="EP481" s="111"/>
      <c r="EQ481" s="111"/>
      <c r="ER481" s="111"/>
      <c r="ES481" s="111"/>
      <c r="ET481" s="111"/>
      <c r="EU481" s="111"/>
      <c r="EV481" s="111"/>
      <c r="EW481" s="111"/>
      <c r="EX481" s="111"/>
      <c r="EY481" s="111"/>
      <c r="EZ481" s="111"/>
      <c r="FA481" s="111"/>
      <c r="FB481" s="111"/>
      <c r="FC481" s="111"/>
      <c r="FD481" s="111"/>
      <c r="FE481" s="111"/>
      <c r="FF481" s="111"/>
      <c r="FG481" s="111"/>
      <c r="FH481" s="111"/>
      <c r="FI481" s="111"/>
      <c r="FJ481" s="111"/>
      <c r="FK481" s="111"/>
      <c r="FL481" s="111"/>
      <c r="FM481" s="111"/>
      <c r="FN481" s="111"/>
      <c r="FO481" s="111"/>
      <c r="FP481" s="111"/>
      <c r="FQ481" s="111"/>
      <c r="FR481" s="111"/>
      <c r="FS481" s="111"/>
      <c r="FT481" s="111"/>
      <c r="FU481" s="111"/>
      <c r="FV481" s="111"/>
      <c r="FW481" s="111"/>
      <c r="FX481" s="111"/>
      <c r="FY481" s="111"/>
      <c r="FZ481" s="111"/>
      <c r="GA481" s="111"/>
      <c r="GB481" s="111"/>
      <c r="GC481" s="111"/>
      <c r="GD481" s="111"/>
      <c r="GE481" s="111"/>
      <c r="GF481" s="111"/>
      <c r="GG481" s="111"/>
      <c r="GH481" s="111"/>
      <c r="GI481" s="111"/>
      <c r="GJ481" s="111"/>
      <c r="GK481" s="111"/>
      <c r="GL481" s="111"/>
      <c r="GM481" s="111"/>
      <c r="GN481" s="111"/>
      <c r="GO481" s="111"/>
      <c r="GP481" s="111"/>
      <c r="GQ481" s="111"/>
      <c r="GR481" s="111"/>
      <c r="GS481" s="111"/>
      <c r="GT481" s="111"/>
      <c r="GU481" s="111"/>
      <c r="GV481" s="111"/>
      <c r="GW481" s="111"/>
      <c r="GX481" s="111"/>
      <c r="GY481" s="111"/>
      <c r="GZ481" s="111"/>
      <c r="HA481" s="111"/>
      <c r="HB481" s="111"/>
      <c r="HC481" s="111"/>
      <c r="HD481" s="111"/>
      <c r="HE481" s="111"/>
      <c r="HF481" s="111"/>
      <c r="HG481" s="111"/>
      <c r="HH481" s="111"/>
      <c r="HI481" s="111"/>
      <c r="HJ481" s="111"/>
      <c r="HK481" s="111"/>
      <c r="HL481" s="111"/>
      <c r="HM481" s="111"/>
      <c r="HN481" s="111"/>
      <c r="HO481" s="111"/>
      <c r="HP481" s="111"/>
      <c r="HQ481" s="111"/>
      <c r="HR481" s="111"/>
      <c r="HS481" s="111"/>
      <c r="HT481" s="111"/>
      <c r="HU481" s="111"/>
      <c r="HV481" s="111"/>
      <c r="HW481" s="111"/>
      <c r="HX481" s="111"/>
      <c r="HY481" s="111"/>
      <c r="HZ481" s="111"/>
      <c r="IA481" s="111"/>
      <c r="IB481" s="111"/>
      <c r="IC481" s="111"/>
      <c r="ID481" s="111"/>
      <c r="IE481" s="111"/>
      <c r="IF481" s="111"/>
      <c r="IG481" s="111"/>
      <c r="IH481" s="111"/>
      <c r="II481" s="111"/>
      <c r="IJ481" s="111"/>
      <c r="IK481" s="111"/>
      <c r="IL481" s="111"/>
      <c r="IM481" s="111"/>
      <c r="IN481" s="111"/>
      <c r="IO481" s="111"/>
      <c r="IP481" s="111"/>
      <c r="IQ481" s="111"/>
      <c r="IR481" s="111"/>
      <c r="IS481" s="111"/>
      <c r="IT481" s="111"/>
      <c r="IU481" s="111"/>
      <c r="IV481" s="111"/>
      <c r="IW481" s="111"/>
      <c r="IX481" s="111"/>
      <c r="IY481" s="111"/>
      <c r="IZ481" s="111"/>
      <c r="JA481" s="111"/>
      <c r="JB481" s="111"/>
      <c r="JC481" s="111"/>
      <c r="JD481" s="111"/>
      <c r="JE481" s="111"/>
      <c r="JF481" s="111"/>
      <c r="JG481" s="111"/>
      <c r="JH481" s="111"/>
      <c r="JI481" s="111"/>
      <c r="JJ481" s="111"/>
      <c r="JK481" s="111"/>
      <c r="JL481" s="111"/>
      <c r="JM481" s="111"/>
      <c r="JN481" s="111"/>
      <c r="JO481" s="111"/>
      <c r="JP481" s="111"/>
      <c r="JQ481" s="111"/>
      <c r="JR481" s="111"/>
      <c r="JS481" s="111"/>
      <c r="JT481" s="111"/>
      <c r="JU481" s="111"/>
      <c r="JV481" s="111"/>
      <c r="JW481" s="111"/>
      <c r="JX481" s="111"/>
      <c r="JY481" s="111"/>
      <c r="JZ481" s="111"/>
      <c r="KA481" s="111"/>
      <c r="KB481" s="111"/>
      <c r="KC481" s="111"/>
      <c r="KD481" s="111"/>
      <c r="KE481" s="111"/>
      <c r="KF481" s="111"/>
      <c r="KG481" s="111"/>
      <c r="KH481" s="111"/>
      <c r="KI481" s="111"/>
      <c r="KJ481" s="111"/>
      <c r="KK481" s="111"/>
      <c r="KL481" s="111"/>
      <c r="KM481" s="111"/>
      <c r="KN481" s="111"/>
      <c r="KO481" s="111"/>
      <c r="KP481" s="111"/>
      <c r="KQ481" s="111"/>
      <c r="KR481" s="111"/>
      <c r="KS481" s="111"/>
      <c r="KT481" s="111"/>
      <c r="KU481" s="111"/>
      <c r="KV481" s="111"/>
      <c r="KW481" s="111"/>
      <c r="KX481" s="111"/>
      <c r="KY481" s="111"/>
      <c r="KZ481" s="111"/>
      <c r="LA481" s="111"/>
      <c r="LB481" s="111"/>
      <c r="LC481" s="111"/>
      <c r="LD481" s="111"/>
      <c r="LE481" s="111"/>
      <c r="LF481" s="111"/>
      <c r="LG481" s="111"/>
      <c r="LH481" s="111"/>
      <c r="LI481" s="111"/>
      <c r="LJ481" s="111"/>
      <c r="LK481" s="111"/>
      <c r="LL481" s="111"/>
      <c r="LM481" s="111"/>
      <c r="LN481" s="111"/>
      <c r="LO481" s="111"/>
      <c r="LP481" s="111"/>
      <c r="LQ481" s="111"/>
      <c r="LR481" s="111"/>
      <c r="LS481" s="111"/>
      <c r="LT481" s="111"/>
      <c r="LU481" s="111"/>
      <c r="LV481" s="111"/>
      <c r="LW481" s="111"/>
      <c r="LX481" s="111"/>
      <c r="LY481" s="111"/>
      <c r="LZ481" s="111"/>
      <c r="MA481" s="111"/>
      <c r="MB481" s="111"/>
      <c r="MC481" s="111"/>
      <c r="MD481" s="111"/>
      <c r="ME481" s="111"/>
      <c r="MF481" s="111"/>
      <c r="MG481" s="111"/>
      <c r="MH481" s="111"/>
      <c r="MI481" s="111"/>
      <c r="MJ481" s="111"/>
      <c r="MK481" s="111"/>
      <c r="ML481" s="111"/>
      <c r="MM481" s="111"/>
      <c r="MN481" s="111"/>
      <c r="MO481" s="111"/>
      <c r="MP481" s="111"/>
      <c r="MQ481" s="111"/>
      <c r="MR481" s="111"/>
      <c r="MS481" s="111"/>
      <c r="MT481" s="111"/>
      <c r="MU481" s="111"/>
      <c r="MV481" s="111"/>
      <c r="MW481" s="111"/>
      <c r="MX481" s="111"/>
      <c r="MY481" s="111"/>
      <c r="MZ481" s="111"/>
      <c r="NA481" s="111"/>
      <c r="NB481" s="111"/>
      <c r="NC481" s="111"/>
      <c r="ND481" s="111"/>
      <c r="NE481" s="111"/>
      <c r="NF481" s="111"/>
      <c r="NG481" s="111"/>
      <c r="NH481" s="111"/>
      <c r="NI481" s="111"/>
      <c r="NJ481" s="111"/>
      <c r="NK481" s="111"/>
      <c r="NL481" s="111"/>
      <c r="NM481" s="111"/>
      <c r="NN481" s="111"/>
      <c r="NO481" s="111"/>
      <c r="NP481" s="111"/>
      <c r="NQ481" s="111"/>
      <c r="NR481" s="111"/>
      <c r="NS481" s="111"/>
      <c r="NT481" s="111"/>
      <c r="NU481" s="111"/>
      <c r="NV481" s="111"/>
      <c r="NW481" s="111"/>
      <c r="NX481" s="111"/>
      <c r="NY481" s="111"/>
      <c r="NZ481" s="111"/>
      <c r="OA481" s="111"/>
      <c r="OB481" s="111"/>
      <c r="OC481" s="111"/>
      <c r="OD481" s="111"/>
      <c r="OE481" s="111"/>
      <c r="OF481" s="111"/>
      <c r="OG481" s="111"/>
      <c r="OH481" s="111"/>
      <c r="OI481" s="111"/>
      <c r="OJ481" s="111"/>
      <c r="OK481" s="111"/>
      <c r="OL481" s="111"/>
      <c r="OM481" s="111"/>
      <c r="ON481" s="111"/>
      <c r="OO481" s="111"/>
      <c r="OP481" s="111"/>
      <c r="OQ481" s="111"/>
      <c r="OR481" s="111"/>
      <c r="OS481" s="111"/>
      <c r="OT481" s="111"/>
      <c r="OU481" s="111"/>
      <c r="OV481" s="111"/>
      <c r="OW481" s="111"/>
      <c r="OX481" s="111"/>
      <c r="OY481" s="111"/>
      <c r="OZ481" s="111"/>
      <c r="PA481" s="111"/>
      <c r="PB481" s="111"/>
      <c r="PC481" s="111"/>
      <c r="PD481" s="111"/>
      <c r="PE481" s="111"/>
      <c r="PF481" s="111"/>
      <c r="PG481" s="111"/>
      <c r="PH481" s="111"/>
      <c r="PI481" s="111"/>
      <c r="PJ481" s="111"/>
      <c r="PK481" s="111"/>
      <c r="PL481" s="111"/>
      <c r="PM481" s="111"/>
      <c r="PN481" s="111"/>
      <c r="PO481" s="111"/>
      <c r="PP481" s="111"/>
      <c r="PQ481" s="111"/>
      <c r="PR481" s="111"/>
      <c r="PS481" s="111"/>
      <c r="PT481" s="111"/>
      <c r="PU481" s="111"/>
      <c r="PV481" s="111"/>
      <c r="PW481" s="111"/>
      <c r="PX481" s="111"/>
      <c r="PY481" s="111"/>
      <c r="PZ481" s="111"/>
      <c r="QA481" s="111"/>
      <c r="QB481" s="111"/>
      <c r="QC481" s="111"/>
      <c r="QD481" s="111"/>
      <c r="QE481" s="111"/>
      <c r="QF481" s="111"/>
      <c r="QG481" s="111"/>
      <c r="QH481" s="111"/>
      <c r="QI481" s="111"/>
      <c r="QJ481" s="111"/>
      <c r="QK481" s="111"/>
      <c r="QL481" s="111"/>
      <c r="QM481" s="111"/>
      <c r="QN481" s="111"/>
      <c r="QO481" s="111"/>
      <c r="QP481" s="111"/>
      <c r="QQ481" s="111"/>
      <c r="QR481" s="111"/>
      <c r="QS481" s="111"/>
      <c r="QT481" s="111"/>
      <c r="QU481" s="111"/>
      <c r="QV481" s="111"/>
      <c r="QW481" s="111"/>
      <c r="QX481" s="111"/>
      <c r="QY481" s="111"/>
      <c r="QZ481" s="111"/>
      <c r="RA481" s="111"/>
      <c r="RB481" s="111"/>
      <c r="RC481" s="111"/>
      <c r="RD481" s="111"/>
      <c r="RE481" s="111"/>
      <c r="RF481" s="111"/>
      <c r="RG481" s="111"/>
      <c r="RH481" s="111"/>
      <c r="RI481" s="111"/>
      <c r="RJ481" s="111"/>
      <c r="RK481" s="111"/>
      <c r="RL481" s="111"/>
      <c r="RM481" s="111"/>
      <c r="RN481" s="111"/>
      <c r="RO481" s="111"/>
      <c r="RP481" s="111"/>
      <c r="RQ481" s="111"/>
      <c r="RR481" s="111"/>
      <c r="RS481" s="111"/>
      <c r="RT481" s="111"/>
      <c r="RU481" s="111"/>
      <c r="RV481" s="111"/>
      <c r="RW481" s="111"/>
      <c r="RX481" s="111"/>
      <c r="RY481" s="111"/>
      <c r="RZ481" s="111"/>
      <c r="SA481" s="111"/>
      <c r="SB481" s="111"/>
      <c r="SC481" s="111"/>
      <c r="SD481" s="111"/>
      <c r="SE481" s="111"/>
      <c r="SF481" s="111"/>
      <c r="SG481" s="111"/>
      <c r="SH481" s="111"/>
      <c r="SI481" s="111"/>
      <c r="SJ481" s="111"/>
      <c r="SK481" s="111"/>
      <c r="SL481" s="111"/>
      <c r="SM481" s="111"/>
      <c r="SN481" s="111"/>
      <c r="SO481" s="111"/>
      <c r="SP481" s="111"/>
      <c r="SQ481" s="111"/>
      <c r="SR481" s="111"/>
      <c r="SS481" s="111"/>
      <c r="ST481" s="111"/>
      <c r="SU481" s="111"/>
      <c r="SV481" s="111"/>
      <c r="SW481" s="111"/>
      <c r="SX481" s="111"/>
      <c r="SY481" s="111"/>
      <c r="SZ481" s="111"/>
      <c r="TA481" s="111"/>
      <c r="TB481" s="111"/>
      <c r="TC481" s="111"/>
      <c r="TD481" s="111"/>
      <c r="TE481" s="111"/>
      <c r="TF481" s="111"/>
      <c r="TG481" s="111"/>
      <c r="TH481" s="111"/>
      <c r="TI481" s="111"/>
      <c r="TJ481" s="111"/>
      <c r="TK481" s="111"/>
      <c r="TL481" s="111"/>
      <c r="TM481" s="111"/>
      <c r="TN481" s="111"/>
      <c r="TO481" s="111"/>
      <c r="TP481" s="111"/>
      <c r="TQ481" s="111"/>
      <c r="TR481" s="111"/>
      <c r="TS481" s="111"/>
      <c r="TT481" s="111"/>
      <c r="TU481" s="111"/>
      <c r="TV481" s="111"/>
      <c r="TW481" s="111"/>
      <c r="TX481" s="111"/>
      <c r="TY481" s="111"/>
      <c r="TZ481" s="111"/>
      <c r="UA481" s="111"/>
      <c r="UB481" s="111"/>
      <c r="UC481" s="111"/>
      <c r="UD481" s="111"/>
      <c r="UE481" s="111"/>
      <c r="UF481" s="111"/>
      <c r="UG481" s="111"/>
      <c r="UH481" s="111"/>
      <c r="UI481" s="111"/>
      <c r="UJ481" s="111"/>
      <c r="UK481" s="111"/>
      <c r="UL481" s="111"/>
      <c r="UM481" s="111"/>
      <c r="UN481" s="111"/>
      <c r="UO481" s="111"/>
      <c r="UP481" s="111"/>
      <c r="UQ481" s="111"/>
      <c r="UR481" s="111"/>
      <c r="US481" s="111"/>
      <c r="UT481" s="111"/>
      <c r="UU481" s="111"/>
      <c r="UV481" s="111"/>
      <c r="UW481" s="111"/>
      <c r="UX481" s="111"/>
      <c r="UY481" s="111"/>
      <c r="UZ481" s="111"/>
      <c r="VA481" s="111"/>
      <c r="VB481" s="111"/>
      <c r="VC481" s="111"/>
      <c r="VD481" s="111"/>
      <c r="VE481" s="111"/>
      <c r="VF481" s="111"/>
      <c r="VG481" s="111"/>
      <c r="VH481" s="111"/>
      <c r="VI481" s="111"/>
      <c r="VJ481" s="111"/>
      <c r="VK481" s="111"/>
      <c r="VL481" s="111"/>
      <c r="VM481" s="111"/>
      <c r="VN481" s="111"/>
      <c r="VO481" s="111"/>
      <c r="VP481" s="111"/>
      <c r="VQ481" s="111"/>
      <c r="VR481" s="111"/>
      <c r="VS481" s="111"/>
      <c r="VT481" s="111"/>
      <c r="VU481" s="111"/>
      <c r="VV481" s="111"/>
      <c r="VW481" s="111"/>
      <c r="VX481" s="111"/>
      <c r="VY481" s="111"/>
      <c r="VZ481" s="111"/>
      <c r="WA481" s="111"/>
      <c r="WB481" s="111"/>
      <c r="WC481" s="111"/>
      <c r="WD481" s="111"/>
      <c r="WE481" s="111"/>
      <c r="WF481" s="111"/>
      <c r="WG481" s="111"/>
      <c r="WH481" s="111"/>
      <c r="WI481" s="111"/>
      <c r="WJ481" s="111"/>
      <c r="WK481" s="111"/>
      <c r="WL481" s="111"/>
      <c r="WM481" s="111"/>
      <c r="WN481" s="111"/>
      <c r="WO481" s="111"/>
      <c r="WP481" s="111"/>
      <c r="WQ481" s="111"/>
      <c r="WR481" s="111"/>
      <c r="WS481" s="111"/>
      <c r="WT481" s="111"/>
      <c r="WU481" s="111"/>
      <c r="WV481" s="111"/>
      <c r="WW481" s="111"/>
      <c r="WX481" s="111"/>
      <c r="WY481" s="111"/>
      <c r="WZ481" s="111"/>
      <c r="XA481" s="111"/>
      <c r="XB481" s="111"/>
      <c r="XC481" s="111"/>
      <c r="XD481" s="111"/>
      <c r="XE481" s="111"/>
      <c r="XF481" s="111"/>
      <c r="XG481" s="111"/>
      <c r="XH481" s="111"/>
      <c r="XI481" s="111"/>
      <c r="XJ481" s="111"/>
      <c r="XK481" s="111"/>
      <c r="XL481" s="111"/>
      <c r="XM481" s="111"/>
      <c r="XN481" s="111"/>
      <c r="XO481" s="111"/>
      <c r="XP481" s="111"/>
      <c r="XQ481" s="111"/>
      <c r="XR481" s="111"/>
      <c r="XS481" s="111"/>
      <c r="XT481" s="111"/>
      <c r="XU481" s="111"/>
      <c r="XV481" s="111"/>
      <c r="XW481" s="111"/>
      <c r="XX481" s="111"/>
      <c r="XY481" s="111"/>
      <c r="XZ481" s="111"/>
      <c r="YA481" s="111"/>
      <c r="YB481" s="111"/>
      <c r="YC481" s="111"/>
      <c r="YD481" s="111"/>
      <c r="YE481" s="111"/>
      <c r="YF481" s="111"/>
      <c r="YG481" s="111"/>
      <c r="YH481" s="111"/>
      <c r="YI481" s="111"/>
      <c r="YJ481" s="111"/>
      <c r="YK481" s="111"/>
      <c r="YL481" s="111"/>
      <c r="YM481" s="111"/>
      <c r="YN481" s="111"/>
      <c r="YO481" s="111"/>
      <c r="YP481" s="111"/>
      <c r="YQ481" s="111"/>
      <c r="YR481" s="111"/>
      <c r="YS481" s="111"/>
      <c r="YT481" s="111"/>
      <c r="YU481" s="111"/>
      <c r="YV481" s="111"/>
      <c r="YW481" s="111"/>
      <c r="YX481" s="111"/>
      <c r="YY481" s="111"/>
      <c r="YZ481" s="111"/>
      <c r="ZA481" s="111"/>
      <c r="ZB481" s="111"/>
      <c r="ZC481" s="111"/>
      <c r="ZD481" s="111"/>
      <c r="ZE481" s="111"/>
      <c r="ZF481" s="111"/>
      <c r="ZG481" s="111"/>
      <c r="ZH481" s="111"/>
      <c r="ZI481" s="111"/>
      <c r="ZJ481" s="111"/>
      <c r="ZK481" s="111"/>
      <c r="ZL481" s="111"/>
      <c r="ZM481" s="111"/>
      <c r="ZN481" s="111"/>
      <c r="ZO481" s="111"/>
      <c r="ZP481" s="111"/>
      <c r="ZQ481" s="111"/>
      <c r="ZR481" s="111"/>
      <c r="ZS481" s="111"/>
      <c r="ZT481" s="111"/>
      <c r="ZU481" s="111"/>
      <c r="ZV481" s="111"/>
      <c r="ZW481" s="111"/>
      <c r="ZX481" s="111"/>
      <c r="ZY481" s="111"/>
      <c r="ZZ481" s="111"/>
      <c r="AAA481" s="111"/>
      <c r="AAB481" s="111"/>
      <c r="AAC481" s="111"/>
      <c r="AAD481" s="111"/>
      <c r="AAE481" s="111"/>
      <c r="AAF481" s="111"/>
      <c r="AAG481" s="111"/>
      <c r="AAH481" s="111"/>
      <c r="AAI481" s="111"/>
      <c r="AAJ481" s="111"/>
      <c r="AAK481" s="111"/>
      <c r="AAL481" s="111"/>
      <c r="AAM481" s="111"/>
      <c r="AAN481" s="111"/>
      <c r="AAO481" s="111"/>
      <c r="AAP481" s="111"/>
      <c r="AAQ481" s="111"/>
      <c r="AAR481" s="111"/>
      <c r="AAS481" s="111"/>
      <c r="AAT481" s="111"/>
      <c r="AAU481" s="111"/>
      <c r="AAV481" s="111"/>
      <c r="AAW481" s="111"/>
      <c r="AAX481" s="111"/>
      <c r="AAY481" s="111"/>
      <c r="AAZ481" s="111"/>
      <c r="ABA481" s="111"/>
      <c r="ABB481" s="111"/>
      <c r="ABC481" s="111"/>
      <c r="ABD481" s="111"/>
      <c r="ABE481" s="111"/>
      <c r="ABF481" s="111"/>
      <c r="ABG481" s="111"/>
      <c r="ABH481" s="111"/>
      <c r="ABI481" s="111"/>
      <c r="ABJ481" s="111"/>
      <c r="ABK481" s="111"/>
      <c r="ABL481" s="111"/>
      <c r="ABM481" s="111"/>
      <c r="ABN481" s="111"/>
      <c r="ABO481" s="111"/>
      <c r="ABP481" s="111"/>
      <c r="ABQ481" s="111"/>
      <c r="ABR481" s="111"/>
      <c r="ABS481" s="111"/>
      <c r="ABT481" s="111"/>
      <c r="ABU481" s="111"/>
      <c r="ABV481" s="111"/>
      <c r="ABW481" s="111"/>
      <c r="ABX481" s="111"/>
      <c r="ABY481" s="111"/>
      <c r="ABZ481" s="111"/>
      <c r="ACA481" s="111"/>
      <c r="ACB481" s="111"/>
      <c r="ACC481" s="111"/>
      <c r="ACD481" s="111"/>
      <c r="ACE481" s="111"/>
      <c r="ACF481" s="111"/>
      <c r="ACG481" s="111"/>
      <c r="ACH481" s="111"/>
      <c r="ACI481" s="111"/>
      <c r="ACJ481" s="111"/>
      <c r="ACK481" s="111"/>
      <c r="ACL481" s="111"/>
      <c r="ACM481" s="111"/>
      <c r="ACN481" s="111"/>
      <c r="ACO481" s="111"/>
      <c r="ACP481" s="111"/>
      <c r="ACQ481" s="111"/>
      <c r="ACR481" s="111"/>
      <c r="ACS481" s="111"/>
      <c r="ACT481" s="111"/>
      <c r="ACU481" s="111"/>
      <c r="ACV481" s="111"/>
      <c r="ACW481" s="111"/>
      <c r="ACX481" s="111"/>
      <c r="ACY481" s="111"/>
      <c r="ACZ481" s="111"/>
      <c r="ADA481" s="111"/>
      <c r="ADB481" s="111"/>
      <c r="ADC481" s="111"/>
      <c r="ADD481" s="111"/>
      <c r="ADE481" s="111"/>
      <c r="ADF481" s="111"/>
      <c r="ADG481" s="111"/>
      <c r="ADH481" s="111"/>
      <c r="ADI481" s="111"/>
      <c r="ADJ481" s="111"/>
      <c r="ADK481" s="111"/>
      <c r="ADL481" s="111"/>
      <c r="ADM481" s="111"/>
      <c r="ADN481" s="111"/>
      <c r="ADO481" s="111"/>
      <c r="ADP481" s="111"/>
      <c r="ADQ481" s="111"/>
      <c r="ADR481" s="111"/>
      <c r="ADS481" s="111"/>
      <c r="ADT481" s="111"/>
      <c r="ADU481" s="111"/>
      <c r="ADV481" s="111"/>
    </row>
    <row r="482" spans="4:802" s="110" customFormat="1"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  <c r="AB482" s="111"/>
      <c r="AC482" s="111"/>
      <c r="AD482" s="111"/>
      <c r="AE482" s="111"/>
      <c r="AF482" s="111"/>
      <c r="AG482" s="111"/>
      <c r="AH482" s="111"/>
      <c r="AI482" s="111"/>
      <c r="AJ482" s="111"/>
      <c r="AK482" s="111"/>
      <c r="AL482" s="111"/>
      <c r="AM482" s="111"/>
      <c r="AN482" s="111"/>
      <c r="AO482" s="111"/>
      <c r="AP482" s="111"/>
      <c r="AQ482" s="111"/>
      <c r="AR482" s="111"/>
      <c r="AS482" s="111"/>
      <c r="AT482" s="111"/>
      <c r="AU482" s="111"/>
      <c r="AV482" s="111"/>
      <c r="AW482" s="111"/>
      <c r="AX482" s="111"/>
      <c r="AY482" s="111"/>
      <c r="AZ482" s="111"/>
      <c r="BA482" s="111"/>
      <c r="BB482" s="111"/>
      <c r="BC482" s="111"/>
      <c r="BD482" s="111"/>
      <c r="BE482" s="111"/>
      <c r="BF482" s="111"/>
      <c r="BG482" s="111"/>
      <c r="BH482" s="111"/>
      <c r="BI482" s="111"/>
      <c r="BJ482" s="111"/>
      <c r="BK482" s="111"/>
      <c r="BL482" s="111"/>
      <c r="BM482" s="111"/>
      <c r="BN482" s="111"/>
      <c r="BO482" s="111"/>
      <c r="BP482" s="111"/>
      <c r="BQ482" s="111"/>
      <c r="BR482" s="111"/>
      <c r="BS482" s="111"/>
      <c r="BT482" s="111"/>
      <c r="BU482" s="111"/>
      <c r="BV482" s="111"/>
      <c r="BW482" s="111"/>
      <c r="BX482" s="111"/>
      <c r="BY482" s="111"/>
      <c r="BZ482" s="111"/>
      <c r="CA482" s="111"/>
      <c r="CB482" s="111"/>
      <c r="CC482" s="111"/>
      <c r="CD482" s="111"/>
      <c r="CE482" s="111"/>
      <c r="CF482" s="111"/>
      <c r="CG482" s="111"/>
      <c r="CH482" s="111"/>
      <c r="CI482" s="111"/>
      <c r="CJ482" s="111"/>
      <c r="CK482" s="111"/>
      <c r="CL482" s="111"/>
      <c r="CM482" s="111"/>
      <c r="CN482" s="111"/>
      <c r="CO482" s="111"/>
      <c r="CP482" s="111"/>
      <c r="CQ482" s="111"/>
      <c r="CR482" s="111"/>
      <c r="CS482" s="111"/>
      <c r="CT482" s="111"/>
      <c r="CU482" s="111"/>
      <c r="CV482" s="111"/>
      <c r="CW482" s="111"/>
      <c r="CX482" s="111"/>
      <c r="CY482" s="111"/>
      <c r="CZ482" s="111"/>
      <c r="DA482" s="111"/>
      <c r="DB482" s="111"/>
      <c r="DC482" s="111"/>
      <c r="DD482" s="111"/>
      <c r="DE482" s="111"/>
      <c r="DF482" s="111"/>
      <c r="DG482" s="111"/>
      <c r="DH482" s="111"/>
      <c r="DI482" s="111"/>
      <c r="DJ482" s="111"/>
      <c r="DK482" s="111"/>
      <c r="DL482" s="111"/>
      <c r="DM482" s="111"/>
      <c r="DN482" s="111"/>
      <c r="DO482" s="111"/>
      <c r="DP482" s="111"/>
      <c r="DQ482" s="111"/>
      <c r="DR482" s="111"/>
      <c r="DS482" s="111"/>
      <c r="DT482" s="111"/>
      <c r="DU482" s="111"/>
      <c r="DV482" s="111"/>
      <c r="DW482" s="111"/>
      <c r="DX482" s="111"/>
      <c r="DY482" s="111"/>
      <c r="DZ482" s="111"/>
      <c r="EA482" s="111"/>
      <c r="EB482" s="111"/>
      <c r="EC482" s="111"/>
      <c r="ED482" s="111"/>
      <c r="EE482" s="111"/>
      <c r="EF482" s="111"/>
      <c r="EG482" s="111"/>
      <c r="EH482" s="111"/>
      <c r="EI482" s="111"/>
      <c r="EJ482" s="111"/>
      <c r="EK482" s="111"/>
      <c r="EL482" s="111"/>
      <c r="EM482" s="111"/>
      <c r="EN482" s="111"/>
      <c r="EO482" s="111"/>
      <c r="EP482" s="111"/>
      <c r="EQ482" s="111"/>
      <c r="ER482" s="111"/>
      <c r="ES482" s="111"/>
      <c r="ET482" s="111"/>
      <c r="EU482" s="111"/>
      <c r="EV482" s="111"/>
      <c r="EW482" s="111"/>
      <c r="EX482" s="111"/>
      <c r="EY482" s="111"/>
      <c r="EZ482" s="111"/>
      <c r="FA482" s="111"/>
      <c r="FB482" s="111"/>
      <c r="FC482" s="111"/>
      <c r="FD482" s="111"/>
      <c r="FE482" s="111"/>
      <c r="FF482" s="111"/>
      <c r="FG482" s="111"/>
      <c r="FH482" s="111"/>
      <c r="FI482" s="111"/>
      <c r="FJ482" s="111"/>
      <c r="FK482" s="111"/>
      <c r="FL482" s="111"/>
      <c r="FM482" s="111"/>
      <c r="FN482" s="111"/>
      <c r="FO482" s="111"/>
      <c r="FP482" s="111"/>
      <c r="FQ482" s="111"/>
      <c r="FR482" s="111"/>
      <c r="FS482" s="111"/>
      <c r="FT482" s="111"/>
      <c r="FU482" s="111"/>
      <c r="FV482" s="111"/>
      <c r="FW482" s="111"/>
      <c r="FX482" s="111"/>
      <c r="FY482" s="111"/>
      <c r="FZ482" s="111"/>
      <c r="GA482" s="111"/>
      <c r="GB482" s="111"/>
      <c r="GC482" s="111"/>
      <c r="GD482" s="111"/>
      <c r="GE482" s="111"/>
      <c r="GF482" s="111"/>
      <c r="GG482" s="111"/>
      <c r="GH482" s="111"/>
      <c r="GI482" s="111"/>
      <c r="GJ482" s="111"/>
      <c r="GK482" s="111"/>
      <c r="GL482" s="111"/>
      <c r="GM482" s="111"/>
      <c r="GN482" s="111"/>
      <c r="GO482" s="111"/>
      <c r="GP482" s="111"/>
      <c r="GQ482" s="111"/>
      <c r="GR482" s="111"/>
      <c r="GS482" s="111"/>
      <c r="GT482" s="111"/>
      <c r="GU482" s="111"/>
      <c r="GV482" s="111"/>
      <c r="GW482" s="111"/>
      <c r="GX482" s="111"/>
      <c r="GY482" s="111"/>
      <c r="GZ482" s="111"/>
      <c r="HA482" s="111"/>
      <c r="HB482" s="111"/>
      <c r="HC482" s="111"/>
      <c r="HD482" s="111"/>
      <c r="HE482" s="111"/>
      <c r="HF482" s="111"/>
      <c r="HG482" s="111"/>
      <c r="HH482" s="111"/>
      <c r="HI482" s="111"/>
      <c r="HJ482" s="111"/>
      <c r="HK482" s="111"/>
      <c r="HL482" s="111"/>
      <c r="HM482" s="111"/>
      <c r="HN482" s="111"/>
      <c r="HO482" s="111"/>
      <c r="HP482" s="111"/>
      <c r="HQ482" s="111"/>
      <c r="HR482" s="111"/>
      <c r="HS482" s="111"/>
      <c r="HT482" s="111"/>
      <c r="HU482" s="111"/>
      <c r="HV482" s="111"/>
      <c r="HW482" s="111"/>
      <c r="HX482" s="111"/>
      <c r="HY482" s="111"/>
      <c r="HZ482" s="111"/>
      <c r="IA482" s="111"/>
      <c r="IB482" s="111"/>
      <c r="IC482" s="111"/>
      <c r="ID482" s="111"/>
      <c r="IE482" s="111"/>
      <c r="IF482" s="111"/>
      <c r="IG482" s="111"/>
      <c r="IH482" s="111"/>
      <c r="II482" s="111"/>
      <c r="IJ482" s="111"/>
      <c r="IK482" s="111"/>
      <c r="IL482" s="111"/>
      <c r="IM482" s="111"/>
      <c r="IN482" s="111"/>
      <c r="IO482" s="111"/>
      <c r="IP482" s="111"/>
      <c r="IQ482" s="111"/>
      <c r="IR482" s="111"/>
      <c r="IS482" s="111"/>
      <c r="IT482" s="111"/>
      <c r="IU482" s="111"/>
      <c r="IV482" s="111"/>
      <c r="IW482" s="111"/>
      <c r="IX482" s="111"/>
      <c r="IY482" s="111"/>
      <c r="IZ482" s="111"/>
      <c r="JA482" s="111"/>
      <c r="JB482" s="111"/>
      <c r="JC482" s="111"/>
      <c r="JD482" s="111"/>
      <c r="JE482" s="111"/>
      <c r="JF482" s="111"/>
      <c r="JG482" s="111"/>
      <c r="JH482" s="111"/>
      <c r="JI482" s="111"/>
      <c r="JJ482" s="111"/>
      <c r="JK482" s="111"/>
      <c r="JL482" s="111"/>
      <c r="JM482" s="111"/>
      <c r="JN482" s="111"/>
      <c r="JO482" s="111"/>
      <c r="JP482" s="111"/>
      <c r="JQ482" s="111"/>
      <c r="JR482" s="111"/>
      <c r="JS482" s="111"/>
      <c r="JT482" s="111"/>
      <c r="JU482" s="111"/>
      <c r="JV482" s="111"/>
      <c r="JW482" s="111"/>
      <c r="JX482" s="111"/>
      <c r="JY482" s="111"/>
      <c r="JZ482" s="111"/>
      <c r="KA482" s="111"/>
      <c r="KB482" s="111"/>
      <c r="KC482" s="111"/>
      <c r="KD482" s="111"/>
      <c r="KE482" s="111"/>
      <c r="KF482" s="111"/>
      <c r="KG482" s="111"/>
      <c r="KH482" s="111"/>
      <c r="KI482" s="111"/>
      <c r="KJ482" s="111"/>
      <c r="KK482" s="111"/>
      <c r="KL482" s="111"/>
      <c r="KM482" s="111"/>
      <c r="KN482" s="111"/>
      <c r="KO482" s="111"/>
      <c r="KP482" s="111"/>
      <c r="KQ482" s="111"/>
      <c r="KR482" s="111"/>
      <c r="KS482" s="111"/>
      <c r="KT482" s="111"/>
      <c r="KU482" s="111"/>
      <c r="KV482" s="111"/>
      <c r="KW482" s="111"/>
      <c r="KX482" s="111"/>
      <c r="KY482" s="111"/>
      <c r="KZ482" s="111"/>
      <c r="LA482" s="111"/>
      <c r="LB482" s="111"/>
      <c r="LC482" s="111"/>
      <c r="LD482" s="111"/>
      <c r="LE482" s="111"/>
      <c r="LF482" s="111"/>
      <c r="LG482" s="111"/>
      <c r="LH482" s="111"/>
      <c r="LI482" s="111"/>
      <c r="LJ482" s="111"/>
      <c r="LK482" s="111"/>
      <c r="LL482" s="111"/>
      <c r="LM482" s="111"/>
      <c r="LN482" s="111"/>
      <c r="LO482" s="111"/>
      <c r="LP482" s="111"/>
      <c r="LQ482" s="111"/>
      <c r="LR482" s="111"/>
      <c r="LS482" s="111"/>
      <c r="LT482" s="111"/>
      <c r="LU482" s="111"/>
      <c r="LV482" s="111"/>
      <c r="LW482" s="111"/>
      <c r="LX482" s="111"/>
      <c r="LY482" s="111"/>
      <c r="LZ482" s="111"/>
      <c r="MA482" s="111"/>
      <c r="MB482" s="111"/>
      <c r="MC482" s="111"/>
      <c r="MD482" s="111"/>
      <c r="ME482" s="111"/>
      <c r="MF482" s="111"/>
      <c r="MG482" s="111"/>
      <c r="MH482" s="111"/>
      <c r="MI482" s="111"/>
      <c r="MJ482" s="111"/>
      <c r="MK482" s="111"/>
      <c r="ML482" s="111"/>
      <c r="MM482" s="111"/>
      <c r="MN482" s="111"/>
      <c r="MO482" s="111"/>
      <c r="MP482" s="111"/>
      <c r="MQ482" s="111"/>
      <c r="MR482" s="111"/>
      <c r="MS482" s="111"/>
      <c r="MT482" s="111"/>
      <c r="MU482" s="111"/>
      <c r="MV482" s="111"/>
      <c r="MW482" s="111"/>
      <c r="MX482" s="111"/>
      <c r="MY482" s="111"/>
      <c r="MZ482" s="111"/>
      <c r="NA482" s="111"/>
      <c r="NB482" s="111"/>
      <c r="NC482" s="111"/>
      <c r="ND482" s="111"/>
      <c r="NE482" s="111"/>
      <c r="NF482" s="111"/>
      <c r="NG482" s="111"/>
      <c r="NH482" s="111"/>
      <c r="NI482" s="111"/>
      <c r="NJ482" s="111"/>
      <c r="NK482" s="111"/>
      <c r="NL482" s="111"/>
      <c r="NM482" s="111"/>
      <c r="NN482" s="111"/>
      <c r="NO482" s="111"/>
      <c r="NP482" s="111"/>
      <c r="NQ482" s="111"/>
      <c r="NR482" s="111"/>
      <c r="NS482" s="111"/>
      <c r="NT482" s="111"/>
      <c r="NU482" s="111"/>
      <c r="NV482" s="111"/>
      <c r="NW482" s="111"/>
      <c r="NX482" s="111"/>
      <c r="NY482" s="111"/>
      <c r="NZ482" s="111"/>
      <c r="OA482" s="111"/>
      <c r="OB482" s="111"/>
      <c r="OC482" s="111"/>
      <c r="OD482" s="111"/>
      <c r="OE482" s="111"/>
      <c r="OF482" s="111"/>
      <c r="OG482" s="111"/>
      <c r="OH482" s="111"/>
      <c r="OI482" s="111"/>
      <c r="OJ482" s="111"/>
      <c r="OK482" s="111"/>
      <c r="OL482" s="111"/>
      <c r="OM482" s="111"/>
      <c r="ON482" s="111"/>
      <c r="OO482" s="111"/>
      <c r="OP482" s="111"/>
      <c r="OQ482" s="111"/>
      <c r="OR482" s="111"/>
      <c r="OS482" s="111"/>
      <c r="OT482" s="111"/>
      <c r="OU482" s="111"/>
      <c r="OV482" s="111"/>
      <c r="OW482" s="111"/>
      <c r="OX482" s="111"/>
      <c r="OY482" s="111"/>
      <c r="OZ482" s="111"/>
      <c r="PA482" s="111"/>
      <c r="PB482" s="111"/>
      <c r="PC482" s="111"/>
      <c r="PD482" s="111"/>
      <c r="PE482" s="111"/>
      <c r="PF482" s="111"/>
      <c r="PG482" s="111"/>
      <c r="PH482" s="111"/>
      <c r="PI482" s="111"/>
      <c r="PJ482" s="111"/>
      <c r="PK482" s="111"/>
      <c r="PL482" s="111"/>
      <c r="PM482" s="111"/>
      <c r="PN482" s="111"/>
      <c r="PO482" s="111"/>
      <c r="PP482" s="111"/>
      <c r="PQ482" s="111"/>
      <c r="PR482" s="111"/>
      <c r="PS482" s="111"/>
      <c r="PT482" s="111"/>
      <c r="PU482" s="111"/>
      <c r="PV482" s="111"/>
      <c r="PW482" s="111"/>
      <c r="PX482" s="111"/>
      <c r="PY482" s="111"/>
      <c r="PZ482" s="111"/>
      <c r="QA482" s="111"/>
      <c r="QB482" s="111"/>
      <c r="QC482" s="111"/>
      <c r="QD482" s="111"/>
      <c r="QE482" s="111"/>
      <c r="QF482" s="111"/>
      <c r="QG482" s="111"/>
      <c r="QH482" s="111"/>
      <c r="QI482" s="111"/>
      <c r="QJ482" s="111"/>
      <c r="QK482" s="111"/>
      <c r="QL482" s="111"/>
      <c r="QM482" s="111"/>
      <c r="QN482" s="111"/>
      <c r="QO482" s="111"/>
      <c r="QP482" s="111"/>
      <c r="QQ482" s="111"/>
      <c r="QR482" s="111"/>
      <c r="QS482" s="111"/>
      <c r="QT482" s="111"/>
      <c r="QU482" s="111"/>
      <c r="QV482" s="111"/>
      <c r="QW482" s="111"/>
      <c r="QX482" s="111"/>
      <c r="QY482" s="111"/>
      <c r="QZ482" s="111"/>
      <c r="RA482" s="111"/>
      <c r="RB482" s="111"/>
      <c r="RC482" s="111"/>
      <c r="RD482" s="111"/>
      <c r="RE482" s="111"/>
      <c r="RF482" s="111"/>
      <c r="RG482" s="111"/>
      <c r="RH482" s="111"/>
      <c r="RI482" s="111"/>
      <c r="RJ482" s="111"/>
      <c r="RK482" s="111"/>
      <c r="RL482" s="111"/>
      <c r="RM482" s="111"/>
      <c r="RN482" s="111"/>
      <c r="RO482" s="111"/>
      <c r="RP482" s="111"/>
      <c r="RQ482" s="111"/>
      <c r="RR482" s="111"/>
      <c r="RS482" s="111"/>
      <c r="RT482" s="111"/>
      <c r="RU482" s="111"/>
      <c r="RV482" s="111"/>
      <c r="RW482" s="111"/>
      <c r="RX482" s="111"/>
      <c r="RY482" s="111"/>
      <c r="RZ482" s="111"/>
      <c r="SA482" s="111"/>
      <c r="SB482" s="111"/>
      <c r="SC482" s="111"/>
      <c r="SD482" s="111"/>
      <c r="SE482" s="111"/>
      <c r="SF482" s="111"/>
      <c r="SG482" s="111"/>
      <c r="SH482" s="111"/>
      <c r="SI482" s="111"/>
      <c r="SJ482" s="111"/>
      <c r="SK482" s="111"/>
      <c r="SL482" s="111"/>
      <c r="SM482" s="111"/>
      <c r="SN482" s="111"/>
      <c r="SO482" s="111"/>
      <c r="SP482" s="111"/>
      <c r="SQ482" s="111"/>
      <c r="SR482" s="111"/>
      <c r="SS482" s="111"/>
      <c r="ST482" s="111"/>
      <c r="SU482" s="111"/>
      <c r="SV482" s="111"/>
      <c r="SW482" s="111"/>
      <c r="SX482" s="111"/>
      <c r="SY482" s="111"/>
      <c r="SZ482" s="111"/>
      <c r="TA482" s="111"/>
      <c r="TB482" s="111"/>
      <c r="TC482" s="111"/>
      <c r="TD482" s="111"/>
      <c r="TE482" s="111"/>
      <c r="TF482" s="111"/>
      <c r="TG482" s="111"/>
      <c r="TH482" s="111"/>
      <c r="TI482" s="111"/>
      <c r="TJ482" s="111"/>
      <c r="TK482" s="111"/>
      <c r="TL482" s="111"/>
      <c r="TM482" s="111"/>
      <c r="TN482" s="111"/>
      <c r="TO482" s="111"/>
      <c r="TP482" s="111"/>
      <c r="TQ482" s="111"/>
      <c r="TR482" s="111"/>
      <c r="TS482" s="111"/>
      <c r="TT482" s="111"/>
      <c r="TU482" s="111"/>
      <c r="TV482" s="111"/>
      <c r="TW482" s="111"/>
      <c r="TX482" s="111"/>
      <c r="TY482" s="111"/>
      <c r="TZ482" s="111"/>
      <c r="UA482" s="111"/>
      <c r="UB482" s="111"/>
      <c r="UC482" s="111"/>
      <c r="UD482" s="111"/>
      <c r="UE482" s="111"/>
      <c r="UF482" s="111"/>
      <c r="UG482" s="111"/>
      <c r="UH482" s="111"/>
      <c r="UI482" s="111"/>
      <c r="UJ482" s="111"/>
      <c r="UK482" s="111"/>
      <c r="UL482" s="111"/>
      <c r="UM482" s="111"/>
      <c r="UN482" s="111"/>
      <c r="UO482" s="111"/>
      <c r="UP482" s="111"/>
      <c r="UQ482" s="111"/>
      <c r="UR482" s="111"/>
      <c r="US482" s="111"/>
      <c r="UT482" s="111"/>
      <c r="UU482" s="111"/>
      <c r="UV482" s="111"/>
      <c r="UW482" s="111"/>
      <c r="UX482" s="111"/>
      <c r="UY482" s="111"/>
      <c r="UZ482" s="111"/>
      <c r="VA482" s="111"/>
      <c r="VB482" s="111"/>
      <c r="VC482" s="111"/>
      <c r="VD482" s="111"/>
      <c r="VE482" s="111"/>
      <c r="VF482" s="111"/>
      <c r="VG482" s="111"/>
      <c r="VH482" s="111"/>
      <c r="VI482" s="111"/>
      <c r="VJ482" s="111"/>
      <c r="VK482" s="111"/>
      <c r="VL482" s="111"/>
      <c r="VM482" s="111"/>
      <c r="VN482" s="111"/>
      <c r="VO482" s="111"/>
      <c r="VP482" s="111"/>
      <c r="VQ482" s="111"/>
      <c r="VR482" s="111"/>
      <c r="VS482" s="111"/>
      <c r="VT482" s="111"/>
      <c r="VU482" s="111"/>
      <c r="VV482" s="111"/>
      <c r="VW482" s="111"/>
      <c r="VX482" s="111"/>
      <c r="VY482" s="111"/>
      <c r="VZ482" s="111"/>
      <c r="WA482" s="111"/>
      <c r="WB482" s="111"/>
      <c r="WC482" s="111"/>
      <c r="WD482" s="111"/>
      <c r="WE482" s="111"/>
      <c r="WF482" s="111"/>
      <c r="WG482" s="111"/>
      <c r="WH482" s="111"/>
      <c r="WI482" s="111"/>
      <c r="WJ482" s="111"/>
      <c r="WK482" s="111"/>
      <c r="WL482" s="111"/>
      <c r="WM482" s="111"/>
      <c r="WN482" s="111"/>
      <c r="WO482" s="111"/>
      <c r="WP482" s="111"/>
      <c r="WQ482" s="111"/>
      <c r="WR482" s="111"/>
      <c r="WS482" s="111"/>
      <c r="WT482" s="111"/>
      <c r="WU482" s="111"/>
      <c r="WV482" s="111"/>
      <c r="WW482" s="111"/>
      <c r="WX482" s="111"/>
      <c r="WY482" s="111"/>
      <c r="WZ482" s="111"/>
      <c r="XA482" s="111"/>
      <c r="XB482" s="111"/>
      <c r="XC482" s="111"/>
      <c r="XD482" s="111"/>
      <c r="XE482" s="111"/>
      <c r="XF482" s="111"/>
      <c r="XG482" s="111"/>
      <c r="XH482" s="111"/>
      <c r="XI482" s="111"/>
      <c r="XJ482" s="111"/>
      <c r="XK482" s="111"/>
      <c r="XL482" s="111"/>
      <c r="XM482" s="111"/>
      <c r="XN482" s="111"/>
      <c r="XO482" s="111"/>
      <c r="XP482" s="111"/>
      <c r="XQ482" s="111"/>
      <c r="XR482" s="111"/>
      <c r="XS482" s="111"/>
      <c r="XT482" s="111"/>
      <c r="XU482" s="111"/>
      <c r="XV482" s="111"/>
      <c r="XW482" s="111"/>
      <c r="XX482" s="111"/>
      <c r="XY482" s="111"/>
      <c r="XZ482" s="111"/>
      <c r="YA482" s="111"/>
      <c r="YB482" s="111"/>
      <c r="YC482" s="111"/>
      <c r="YD482" s="111"/>
      <c r="YE482" s="111"/>
      <c r="YF482" s="111"/>
      <c r="YG482" s="111"/>
      <c r="YH482" s="111"/>
      <c r="YI482" s="111"/>
      <c r="YJ482" s="111"/>
      <c r="YK482" s="111"/>
      <c r="YL482" s="111"/>
      <c r="YM482" s="111"/>
      <c r="YN482" s="111"/>
      <c r="YO482" s="111"/>
      <c r="YP482" s="111"/>
      <c r="YQ482" s="111"/>
      <c r="YR482" s="111"/>
      <c r="YS482" s="111"/>
      <c r="YT482" s="111"/>
      <c r="YU482" s="111"/>
      <c r="YV482" s="111"/>
      <c r="YW482" s="111"/>
      <c r="YX482" s="111"/>
      <c r="YY482" s="111"/>
      <c r="YZ482" s="111"/>
      <c r="ZA482" s="111"/>
      <c r="ZB482" s="111"/>
      <c r="ZC482" s="111"/>
      <c r="ZD482" s="111"/>
      <c r="ZE482" s="111"/>
      <c r="ZF482" s="111"/>
      <c r="ZG482" s="111"/>
      <c r="ZH482" s="111"/>
      <c r="ZI482" s="111"/>
      <c r="ZJ482" s="111"/>
      <c r="ZK482" s="111"/>
      <c r="ZL482" s="111"/>
      <c r="ZM482" s="111"/>
      <c r="ZN482" s="111"/>
      <c r="ZO482" s="111"/>
      <c r="ZP482" s="111"/>
      <c r="ZQ482" s="111"/>
      <c r="ZR482" s="111"/>
      <c r="ZS482" s="111"/>
      <c r="ZT482" s="111"/>
      <c r="ZU482" s="111"/>
      <c r="ZV482" s="111"/>
      <c r="ZW482" s="111"/>
      <c r="ZX482" s="111"/>
      <c r="ZY482" s="111"/>
      <c r="ZZ482" s="111"/>
      <c r="AAA482" s="111"/>
      <c r="AAB482" s="111"/>
      <c r="AAC482" s="111"/>
      <c r="AAD482" s="111"/>
      <c r="AAE482" s="111"/>
      <c r="AAF482" s="111"/>
      <c r="AAG482" s="111"/>
      <c r="AAH482" s="111"/>
      <c r="AAI482" s="111"/>
      <c r="AAJ482" s="111"/>
      <c r="AAK482" s="111"/>
      <c r="AAL482" s="111"/>
      <c r="AAM482" s="111"/>
      <c r="AAN482" s="111"/>
      <c r="AAO482" s="111"/>
      <c r="AAP482" s="111"/>
      <c r="AAQ482" s="111"/>
      <c r="AAR482" s="111"/>
      <c r="AAS482" s="111"/>
      <c r="AAT482" s="111"/>
      <c r="AAU482" s="111"/>
      <c r="AAV482" s="111"/>
      <c r="AAW482" s="111"/>
      <c r="AAX482" s="111"/>
      <c r="AAY482" s="111"/>
      <c r="AAZ482" s="111"/>
      <c r="ABA482" s="111"/>
      <c r="ABB482" s="111"/>
      <c r="ABC482" s="111"/>
      <c r="ABD482" s="111"/>
      <c r="ABE482" s="111"/>
      <c r="ABF482" s="111"/>
      <c r="ABG482" s="111"/>
      <c r="ABH482" s="111"/>
      <c r="ABI482" s="111"/>
      <c r="ABJ482" s="111"/>
      <c r="ABK482" s="111"/>
      <c r="ABL482" s="111"/>
      <c r="ABM482" s="111"/>
      <c r="ABN482" s="111"/>
      <c r="ABO482" s="111"/>
      <c r="ABP482" s="111"/>
      <c r="ABQ482" s="111"/>
      <c r="ABR482" s="111"/>
      <c r="ABS482" s="111"/>
      <c r="ABT482" s="111"/>
      <c r="ABU482" s="111"/>
      <c r="ABV482" s="111"/>
      <c r="ABW482" s="111"/>
      <c r="ABX482" s="111"/>
      <c r="ABY482" s="111"/>
      <c r="ABZ482" s="111"/>
      <c r="ACA482" s="111"/>
      <c r="ACB482" s="111"/>
      <c r="ACC482" s="111"/>
      <c r="ACD482" s="111"/>
      <c r="ACE482" s="111"/>
      <c r="ACF482" s="111"/>
      <c r="ACG482" s="111"/>
      <c r="ACH482" s="111"/>
      <c r="ACI482" s="111"/>
      <c r="ACJ482" s="111"/>
      <c r="ACK482" s="111"/>
      <c r="ACL482" s="111"/>
      <c r="ACM482" s="111"/>
      <c r="ACN482" s="111"/>
      <c r="ACO482" s="111"/>
      <c r="ACP482" s="111"/>
      <c r="ACQ482" s="111"/>
      <c r="ACR482" s="111"/>
      <c r="ACS482" s="111"/>
      <c r="ACT482" s="111"/>
      <c r="ACU482" s="111"/>
      <c r="ACV482" s="111"/>
      <c r="ACW482" s="111"/>
      <c r="ACX482" s="111"/>
      <c r="ACY482" s="111"/>
      <c r="ACZ482" s="111"/>
      <c r="ADA482" s="111"/>
      <c r="ADB482" s="111"/>
      <c r="ADC482" s="111"/>
      <c r="ADD482" s="111"/>
      <c r="ADE482" s="111"/>
      <c r="ADF482" s="111"/>
      <c r="ADG482" s="111"/>
      <c r="ADH482" s="111"/>
      <c r="ADI482" s="111"/>
      <c r="ADJ482" s="111"/>
      <c r="ADK482" s="111"/>
      <c r="ADL482" s="111"/>
      <c r="ADM482" s="111"/>
      <c r="ADN482" s="111"/>
      <c r="ADO482" s="111"/>
      <c r="ADP482" s="111"/>
      <c r="ADQ482" s="111"/>
      <c r="ADR482" s="111"/>
      <c r="ADS482" s="111"/>
      <c r="ADT482" s="111"/>
      <c r="ADU482" s="111"/>
      <c r="ADV482" s="111"/>
    </row>
    <row r="483" spans="4:802" s="110" customFormat="1"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  <c r="AE483" s="111"/>
      <c r="AF483" s="111"/>
      <c r="AG483" s="111"/>
      <c r="AH483" s="111"/>
      <c r="AI483" s="111"/>
      <c r="AJ483" s="111"/>
      <c r="AK483" s="111"/>
      <c r="AL483" s="111"/>
      <c r="AM483" s="111"/>
      <c r="AN483" s="111"/>
      <c r="AO483" s="111"/>
      <c r="AP483" s="111"/>
      <c r="AQ483" s="111"/>
      <c r="AR483" s="111"/>
      <c r="AS483" s="111"/>
      <c r="AT483" s="111"/>
      <c r="AU483" s="111"/>
      <c r="AV483" s="111"/>
      <c r="AW483" s="111"/>
      <c r="AX483" s="111"/>
      <c r="AY483" s="111"/>
      <c r="AZ483" s="111"/>
      <c r="BA483" s="111"/>
      <c r="BB483" s="111"/>
      <c r="BC483" s="111"/>
      <c r="BD483" s="111"/>
      <c r="BE483" s="111"/>
      <c r="BF483" s="111"/>
      <c r="BG483" s="111"/>
      <c r="BH483" s="111"/>
      <c r="BI483" s="111"/>
      <c r="BJ483" s="111"/>
      <c r="BK483" s="111"/>
      <c r="BL483" s="111"/>
      <c r="BM483" s="111"/>
      <c r="BN483" s="111"/>
      <c r="BO483" s="111"/>
      <c r="BP483" s="111"/>
      <c r="BQ483" s="111"/>
      <c r="BR483" s="111"/>
      <c r="BS483" s="111"/>
      <c r="BT483" s="111"/>
      <c r="BU483" s="111"/>
      <c r="BV483" s="111"/>
      <c r="BW483" s="111"/>
      <c r="BX483" s="111"/>
      <c r="BY483" s="111"/>
      <c r="BZ483" s="111"/>
      <c r="CA483" s="111"/>
      <c r="CB483" s="111"/>
      <c r="CC483" s="111"/>
      <c r="CD483" s="111"/>
      <c r="CE483" s="111"/>
      <c r="CF483" s="111"/>
      <c r="CG483" s="111"/>
      <c r="CH483" s="111"/>
      <c r="CI483" s="111"/>
      <c r="CJ483" s="111"/>
      <c r="CK483" s="111"/>
      <c r="CL483" s="111"/>
      <c r="CM483" s="111"/>
      <c r="CN483" s="111"/>
      <c r="CO483" s="111"/>
      <c r="CP483" s="111"/>
      <c r="CQ483" s="111"/>
      <c r="CR483" s="111"/>
      <c r="CS483" s="111"/>
      <c r="CT483" s="111"/>
      <c r="CU483" s="111"/>
      <c r="CV483" s="111"/>
      <c r="CW483" s="111"/>
      <c r="CX483" s="111"/>
      <c r="CY483" s="111"/>
      <c r="CZ483" s="111"/>
      <c r="DA483" s="111"/>
      <c r="DB483" s="111"/>
      <c r="DC483" s="111"/>
      <c r="DD483" s="111"/>
      <c r="DE483" s="111"/>
      <c r="DF483" s="111"/>
      <c r="DG483" s="111"/>
      <c r="DH483" s="111"/>
      <c r="DI483" s="111"/>
      <c r="DJ483" s="111"/>
      <c r="DK483" s="111"/>
      <c r="DL483" s="111"/>
      <c r="DM483" s="111"/>
      <c r="DN483" s="111"/>
      <c r="DO483" s="111"/>
      <c r="DP483" s="111"/>
      <c r="DQ483" s="111"/>
      <c r="DR483" s="111"/>
      <c r="DS483" s="111"/>
      <c r="DT483" s="111"/>
      <c r="DU483" s="111"/>
      <c r="DV483" s="111"/>
      <c r="DW483" s="111"/>
      <c r="DX483" s="111"/>
      <c r="DY483" s="111"/>
      <c r="DZ483" s="111"/>
      <c r="EA483" s="111"/>
      <c r="EB483" s="111"/>
      <c r="EC483" s="111"/>
      <c r="ED483" s="111"/>
      <c r="EE483" s="111"/>
      <c r="EF483" s="111"/>
      <c r="EG483" s="111"/>
      <c r="EH483" s="111"/>
      <c r="EI483" s="111"/>
      <c r="EJ483" s="111"/>
      <c r="EK483" s="111"/>
      <c r="EL483" s="111"/>
      <c r="EM483" s="111"/>
      <c r="EN483" s="111"/>
      <c r="EO483" s="111"/>
      <c r="EP483" s="111"/>
      <c r="EQ483" s="111"/>
      <c r="ER483" s="111"/>
      <c r="ES483" s="111"/>
      <c r="ET483" s="111"/>
      <c r="EU483" s="111"/>
      <c r="EV483" s="111"/>
      <c r="EW483" s="111"/>
      <c r="EX483" s="111"/>
      <c r="EY483" s="111"/>
      <c r="EZ483" s="111"/>
      <c r="FA483" s="111"/>
      <c r="FB483" s="111"/>
      <c r="FC483" s="111"/>
      <c r="FD483" s="111"/>
      <c r="FE483" s="111"/>
      <c r="FF483" s="111"/>
      <c r="FG483" s="111"/>
      <c r="FH483" s="111"/>
      <c r="FI483" s="111"/>
      <c r="FJ483" s="111"/>
      <c r="FK483" s="111"/>
      <c r="FL483" s="111"/>
      <c r="FM483" s="111"/>
      <c r="FN483" s="111"/>
      <c r="FO483" s="111"/>
      <c r="FP483" s="111"/>
      <c r="FQ483" s="111"/>
      <c r="FR483" s="111"/>
      <c r="FS483" s="111"/>
      <c r="FT483" s="111"/>
      <c r="FU483" s="111"/>
      <c r="FV483" s="111"/>
      <c r="FW483" s="111"/>
      <c r="FX483" s="111"/>
      <c r="FY483" s="111"/>
      <c r="FZ483" s="111"/>
      <c r="GA483" s="111"/>
      <c r="GB483" s="111"/>
      <c r="GC483" s="111"/>
      <c r="GD483" s="111"/>
      <c r="GE483" s="111"/>
      <c r="GF483" s="111"/>
      <c r="GG483" s="111"/>
      <c r="GH483" s="111"/>
      <c r="GI483" s="111"/>
      <c r="GJ483" s="111"/>
      <c r="GK483" s="111"/>
      <c r="GL483" s="111"/>
      <c r="GM483" s="111"/>
      <c r="GN483" s="111"/>
      <c r="GO483" s="111"/>
      <c r="GP483" s="111"/>
      <c r="GQ483" s="111"/>
      <c r="GR483" s="111"/>
      <c r="GS483" s="111"/>
      <c r="GT483" s="111"/>
      <c r="GU483" s="111"/>
      <c r="GV483" s="111"/>
      <c r="GW483" s="111"/>
      <c r="GX483" s="111"/>
      <c r="GY483" s="111"/>
      <c r="GZ483" s="111"/>
      <c r="HA483" s="111"/>
      <c r="HB483" s="111"/>
      <c r="HC483" s="111"/>
      <c r="HD483" s="111"/>
      <c r="HE483" s="111"/>
      <c r="HF483" s="111"/>
      <c r="HG483" s="111"/>
      <c r="HH483" s="111"/>
      <c r="HI483" s="111"/>
      <c r="HJ483" s="111"/>
      <c r="HK483" s="111"/>
      <c r="HL483" s="111"/>
      <c r="HM483" s="111"/>
      <c r="HN483" s="111"/>
      <c r="HO483" s="111"/>
      <c r="HP483" s="111"/>
      <c r="HQ483" s="111"/>
      <c r="HR483" s="111"/>
      <c r="HS483" s="111"/>
      <c r="HT483" s="111"/>
      <c r="HU483" s="111"/>
      <c r="HV483" s="111"/>
      <c r="HW483" s="111"/>
      <c r="HX483" s="111"/>
      <c r="HY483" s="111"/>
      <c r="HZ483" s="111"/>
      <c r="IA483" s="111"/>
      <c r="IB483" s="111"/>
      <c r="IC483" s="111"/>
      <c r="ID483" s="111"/>
      <c r="IE483" s="111"/>
      <c r="IF483" s="111"/>
      <c r="IG483" s="111"/>
      <c r="IH483" s="111"/>
      <c r="II483" s="111"/>
      <c r="IJ483" s="111"/>
      <c r="IK483" s="111"/>
      <c r="IL483" s="111"/>
      <c r="IM483" s="111"/>
      <c r="IN483" s="111"/>
      <c r="IO483" s="111"/>
      <c r="IP483" s="111"/>
      <c r="IQ483" s="111"/>
      <c r="IR483" s="111"/>
      <c r="IS483" s="111"/>
      <c r="IT483" s="111"/>
      <c r="IU483" s="111"/>
      <c r="IV483" s="111"/>
      <c r="IW483" s="111"/>
      <c r="IX483" s="111"/>
      <c r="IY483" s="111"/>
      <c r="IZ483" s="111"/>
      <c r="JA483" s="111"/>
      <c r="JB483" s="111"/>
      <c r="JC483" s="111"/>
      <c r="JD483" s="111"/>
      <c r="JE483" s="111"/>
      <c r="JF483" s="111"/>
      <c r="JG483" s="111"/>
      <c r="JH483" s="111"/>
      <c r="JI483" s="111"/>
      <c r="JJ483" s="111"/>
      <c r="JK483" s="111"/>
      <c r="JL483" s="111"/>
      <c r="JM483" s="111"/>
      <c r="JN483" s="111"/>
      <c r="JO483" s="111"/>
      <c r="JP483" s="111"/>
      <c r="JQ483" s="111"/>
      <c r="JR483" s="111"/>
      <c r="JS483" s="111"/>
      <c r="JT483" s="111"/>
      <c r="JU483" s="111"/>
      <c r="JV483" s="111"/>
      <c r="JW483" s="111"/>
      <c r="JX483" s="111"/>
      <c r="JY483" s="111"/>
      <c r="JZ483" s="111"/>
      <c r="KA483" s="111"/>
      <c r="KB483" s="111"/>
      <c r="KC483" s="111"/>
      <c r="KD483" s="111"/>
      <c r="KE483" s="111"/>
      <c r="KF483" s="111"/>
      <c r="KG483" s="111"/>
      <c r="KH483" s="111"/>
      <c r="KI483" s="111"/>
      <c r="KJ483" s="111"/>
      <c r="KK483" s="111"/>
      <c r="KL483" s="111"/>
      <c r="KM483" s="111"/>
      <c r="KN483" s="111"/>
      <c r="KO483" s="111"/>
      <c r="KP483" s="111"/>
      <c r="KQ483" s="111"/>
      <c r="KR483" s="111"/>
      <c r="KS483" s="111"/>
      <c r="KT483" s="111"/>
      <c r="KU483" s="111"/>
      <c r="KV483" s="111"/>
      <c r="KW483" s="111"/>
      <c r="KX483" s="111"/>
      <c r="KY483" s="111"/>
      <c r="KZ483" s="111"/>
      <c r="LA483" s="111"/>
      <c r="LB483" s="111"/>
      <c r="LC483" s="111"/>
      <c r="LD483" s="111"/>
      <c r="LE483" s="111"/>
      <c r="LF483" s="111"/>
      <c r="LG483" s="111"/>
      <c r="LH483" s="111"/>
      <c r="LI483" s="111"/>
      <c r="LJ483" s="111"/>
      <c r="LK483" s="111"/>
      <c r="LL483" s="111"/>
      <c r="LM483" s="111"/>
      <c r="LN483" s="111"/>
      <c r="LO483" s="111"/>
      <c r="LP483" s="111"/>
      <c r="LQ483" s="111"/>
      <c r="LR483" s="111"/>
      <c r="LS483" s="111"/>
      <c r="LT483" s="111"/>
      <c r="LU483" s="111"/>
      <c r="LV483" s="111"/>
      <c r="LW483" s="111"/>
      <c r="LX483" s="111"/>
      <c r="LY483" s="111"/>
      <c r="LZ483" s="111"/>
      <c r="MA483" s="111"/>
      <c r="MB483" s="111"/>
      <c r="MC483" s="111"/>
      <c r="MD483" s="111"/>
      <c r="ME483" s="111"/>
      <c r="MF483" s="111"/>
      <c r="MG483" s="111"/>
      <c r="MH483" s="111"/>
      <c r="MI483" s="111"/>
      <c r="MJ483" s="111"/>
      <c r="MK483" s="111"/>
      <c r="ML483" s="111"/>
      <c r="MM483" s="111"/>
      <c r="MN483" s="111"/>
      <c r="MO483" s="111"/>
      <c r="MP483" s="111"/>
      <c r="MQ483" s="111"/>
      <c r="MR483" s="111"/>
      <c r="MS483" s="111"/>
      <c r="MT483" s="111"/>
      <c r="MU483" s="111"/>
      <c r="MV483" s="111"/>
      <c r="MW483" s="111"/>
      <c r="MX483" s="111"/>
      <c r="MY483" s="111"/>
      <c r="MZ483" s="111"/>
      <c r="NA483" s="111"/>
      <c r="NB483" s="111"/>
      <c r="NC483" s="111"/>
      <c r="ND483" s="111"/>
      <c r="NE483" s="111"/>
      <c r="NF483" s="111"/>
      <c r="NG483" s="111"/>
      <c r="NH483" s="111"/>
      <c r="NI483" s="111"/>
      <c r="NJ483" s="111"/>
      <c r="NK483" s="111"/>
      <c r="NL483" s="111"/>
      <c r="NM483" s="111"/>
      <c r="NN483" s="111"/>
      <c r="NO483" s="111"/>
      <c r="NP483" s="111"/>
      <c r="NQ483" s="111"/>
      <c r="NR483" s="111"/>
      <c r="NS483" s="111"/>
      <c r="NT483" s="111"/>
      <c r="NU483" s="111"/>
      <c r="NV483" s="111"/>
      <c r="NW483" s="111"/>
      <c r="NX483" s="111"/>
      <c r="NY483" s="111"/>
      <c r="NZ483" s="111"/>
      <c r="OA483" s="111"/>
      <c r="OB483" s="111"/>
      <c r="OC483" s="111"/>
      <c r="OD483" s="111"/>
      <c r="OE483" s="111"/>
      <c r="OF483" s="111"/>
      <c r="OG483" s="111"/>
      <c r="OH483" s="111"/>
      <c r="OI483" s="111"/>
      <c r="OJ483" s="111"/>
      <c r="OK483" s="111"/>
      <c r="OL483" s="111"/>
      <c r="OM483" s="111"/>
      <c r="ON483" s="111"/>
      <c r="OO483" s="111"/>
      <c r="OP483" s="111"/>
      <c r="OQ483" s="111"/>
      <c r="OR483" s="111"/>
      <c r="OS483" s="111"/>
      <c r="OT483" s="111"/>
      <c r="OU483" s="111"/>
      <c r="OV483" s="111"/>
      <c r="OW483" s="111"/>
      <c r="OX483" s="111"/>
      <c r="OY483" s="111"/>
      <c r="OZ483" s="111"/>
      <c r="PA483" s="111"/>
      <c r="PB483" s="111"/>
      <c r="PC483" s="111"/>
      <c r="PD483" s="111"/>
      <c r="PE483" s="111"/>
      <c r="PF483" s="111"/>
      <c r="PG483" s="111"/>
      <c r="PH483" s="111"/>
      <c r="PI483" s="111"/>
      <c r="PJ483" s="111"/>
      <c r="PK483" s="111"/>
      <c r="PL483" s="111"/>
      <c r="PM483" s="111"/>
      <c r="PN483" s="111"/>
      <c r="PO483" s="111"/>
      <c r="PP483" s="111"/>
      <c r="PQ483" s="111"/>
      <c r="PR483" s="111"/>
      <c r="PS483" s="111"/>
      <c r="PT483" s="111"/>
      <c r="PU483" s="111"/>
      <c r="PV483" s="111"/>
      <c r="PW483" s="111"/>
      <c r="PX483" s="111"/>
      <c r="PY483" s="111"/>
      <c r="PZ483" s="111"/>
      <c r="QA483" s="111"/>
      <c r="QB483" s="111"/>
      <c r="QC483" s="111"/>
      <c r="QD483" s="111"/>
      <c r="QE483" s="111"/>
      <c r="QF483" s="111"/>
      <c r="QG483" s="111"/>
      <c r="QH483" s="111"/>
      <c r="QI483" s="111"/>
      <c r="QJ483" s="111"/>
      <c r="QK483" s="111"/>
      <c r="QL483" s="111"/>
      <c r="QM483" s="111"/>
      <c r="QN483" s="111"/>
      <c r="QO483" s="111"/>
      <c r="QP483" s="111"/>
      <c r="QQ483" s="111"/>
      <c r="QR483" s="111"/>
      <c r="QS483" s="111"/>
      <c r="QT483" s="111"/>
      <c r="QU483" s="111"/>
      <c r="QV483" s="111"/>
      <c r="QW483" s="111"/>
      <c r="QX483" s="111"/>
      <c r="QY483" s="111"/>
      <c r="QZ483" s="111"/>
      <c r="RA483" s="111"/>
      <c r="RB483" s="111"/>
      <c r="RC483" s="111"/>
      <c r="RD483" s="111"/>
      <c r="RE483" s="111"/>
      <c r="RF483" s="111"/>
      <c r="RG483" s="111"/>
      <c r="RH483" s="111"/>
      <c r="RI483" s="111"/>
      <c r="RJ483" s="111"/>
      <c r="RK483" s="111"/>
      <c r="RL483" s="111"/>
      <c r="RM483" s="111"/>
      <c r="RN483" s="111"/>
      <c r="RO483" s="111"/>
      <c r="RP483" s="111"/>
      <c r="RQ483" s="111"/>
      <c r="RR483" s="111"/>
      <c r="RS483" s="111"/>
      <c r="RT483" s="111"/>
      <c r="RU483" s="111"/>
      <c r="RV483" s="111"/>
      <c r="RW483" s="111"/>
      <c r="RX483" s="111"/>
      <c r="RY483" s="111"/>
      <c r="RZ483" s="111"/>
      <c r="SA483" s="111"/>
      <c r="SB483" s="111"/>
      <c r="SC483" s="111"/>
      <c r="SD483" s="111"/>
      <c r="SE483" s="111"/>
      <c r="SF483" s="111"/>
      <c r="SG483" s="111"/>
      <c r="SH483" s="111"/>
      <c r="SI483" s="111"/>
      <c r="SJ483" s="111"/>
      <c r="SK483" s="111"/>
      <c r="SL483" s="111"/>
      <c r="SM483" s="111"/>
      <c r="SN483" s="111"/>
      <c r="SO483" s="111"/>
      <c r="SP483" s="111"/>
      <c r="SQ483" s="111"/>
      <c r="SR483" s="111"/>
      <c r="SS483" s="111"/>
      <c r="ST483" s="111"/>
      <c r="SU483" s="111"/>
      <c r="SV483" s="111"/>
      <c r="SW483" s="111"/>
      <c r="SX483" s="111"/>
      <c r="SY483" s="111"/>
      <c r="SZ483" s="111"/>
      <c r="TA483" s="111"/>
      <c r="TB483" s="111"/>
      <c r="TC483" s="111"/>
      <c r="TD483" s="111"/>
      <c r="TE483" s="111"/>
      <c r="TF483" s="111"/>
      <c r="TG483" s="111"/>
      <c r="TH483" s="111"/>
      <c r="TI483" s="111"/>
      <c r="TJ483" s="111"/>
      <c r="TK483" s="111"/>
      <c r="TL483" s="111"/>
      <c r="TM483" s="111"/>
      <c r="TN483" s="111"/>
      <c r="TO483" s="111"/>
      <c r="TP483" s="111"/>
      <c r="TQ483" s="111"/>
      <c r="TR483" s="111"/>
      <c r="TS483" s="111"/>
      <c r="TT483" s="111"/>
      <c r="TU483" s="111"/>
      <c r="TV483" s="111"/>
      <c r="TW483" s="111"/>
      <c r="TX483" s="111"/>
      <c r="TY483" s="111"/>
      <c r="TZ483" s="111"/>
      <c r="UA483" s="111"/>
      <c r="UB483" s="111"/>
      <c r="UC483" s="111"/>
      <c r="UD483" s="111"/>
      <c r="UE483" s="111"/>
      <c r="UF483" s="111"/>
      <c r="UG483" s="111"/>
      <c r="UH483" s="111"/>
      <c r="UI483" s="111"/>
      <c r="UJ483" s="111"/>
      <c r="UK483" s="111"/>
      <c r="UL483" s="111"/>
      <c r="UM483" s="111"/>
      <c r="UN483" s="111"/>
      <c r="UO483" s="111"/>
      <c r="UP483" s="111"/>
      <c r="UQ483" s="111"/>
      <c r="UR483" s="111"/>
      <c r="US483" s="111"/>
      <c r="UT483" s="111"/>
      <c r="UU483" s="111"/>
      <c r="UV483" s="111"/>
      <c r="UW483" s="111"/>
      <c r="UX483" s="111"/>
      <c r="UY483" s="111"/>
      <c r="UZ483" s="111"/>
      <c r="VA483" s="111"/>
      <c r="VB483" s="111"/>
      <c r="VC483" s="111"/>
      <c r="VD483" s="111"/>
      <c r="VE483" s="111"/>
      <c r="VF483" s="111"/>
      <c r="VG483" s="111"/>
      <c r="VH483" s="111"/>
      <c r="VI483" s="111"/>
      <c r="VJ483" s="111"/>
      <c r="VK483" s="111"/>
      <c r="VL483" s="111"/>
      <c r="VM483" s="111"/>
      <c r="VN483" s="111"/>
      <c r="VO483" s="111"/>
      <c r="VP483" s="111"/>
      <c r="VQ483" s="111"/>
      <c r="VR483" s="111"/>
      <c r="VS483" s="111"/>
      <c r="VT483" s="111"/>
      <c r="VU483" s="111"/>
      <c r="VV483" s="111"/>
      <c r="VW483" s="111"/>
      <c r="VX483" s="111"/>
      <c r="VY483" s="111"/>
      <c r="VZ483" s="111"/>
      <c r="WA483" s="111"/>
      <c r="WB483" s="111"/>
      <c r="WC483" s="111"/>
      <c r="WD483" s="111"/>
      <c r="WE483" s="111"/>
      <c r="WF483" s="111"/>
      <c r="WG483" s="111"/>
      <c r="WH483" s="111"/>
      <c r="WI483" s="111"/>
      <c r="WJ483" s="111"/>
      <c r="WK483" s="111"/>
      <c r="WL483" s="111"/>
      <c r="WM483" s="111"/>
      <c r="WN483" s="111"/>
      <c r="WO483" s="111"/>
      <c r="WP483" s="111"/>
      <c r="WQ483" s="111"/>
      <c r="WR483" s="111"/>
      <c r="WS483" s="111"/>
      <c r="WT483" s="111"/>
      <c r="WU483" s="111"/>
      <c r="WV483" s="111"/>
      <c r="WW483" s="111"/>
      <c r="WX483" s="111"/>
      <c r="WY483" s="111"/>
      <c r="WZ483" s="111"/>
      <c r="XA483" s="111"/>
      <c r="XB483" s="111"/>
      <c r="XC483" s="111"/>
      <c r="XD483" s="111"/>
      <c r="XE483" s="111"/>
      <c r="XF483" s="111"/>
      <c r="XG483" s="111"/>
      <c r="XH483" s="111"/>
      <c r="XI483" s="111"/>
      <c r="XJ483" s="111"/>
      <c r="XK483" s="111"/>
      <c r="XL483" s="111"/>
      <c r="XM483" s="111"/>
      <c r="XN483" s="111"/>
      <c r="XO483" s="111"/>
      <c r="XP483" s="111"/>
      <c r="XQ483" s="111"/>
      <c r="XR483" s="111"/>
      <c r="XS483" s="111"/>
      <c r="XT483" s="111"/>
      <c r="XU483" s="111"/>
      <c r="XV483" s="111"/>
      <c r="XW483" s="111"/>
      <c r="XX483" s="111"/>
      <c r="XY483" s="111"/>
      <c r="XZ483" s="111"/>
      <c r="YA483" s="111"/>
      <c r="YB483" s="111"/>
      <c r="YC483" s="111"/>
      <c r="YD483" s="111"/>
      <c r="YE483" s="111"/>
      <c r="YF483" s="111"/>
      <c r="YG483" s="111"/>
      <c r="YH483" s="111"/>
      <c r="YI483" s="111"/>
      <c r="YJ483" s="111"/>
      <c r="YK483" s="111"/>
      <c r="YL483" s="111"/>
      <c r="YM483" s="111"/>
      <c r="YN483" s="111"/>
      <c r="YO483" s="111"/>
      <c r="YP483" s="111"/>
      <c r="YQ483" s="111"/>
      <c r="YR483" s="111"/>
      <c r="YS483" s="111"/>
      <c r="YT483" s="111"/>
      <c r="YU483" s="111"/>
      <c r="YV483" s="111"/>
      <c r="YW483" s="111"/>
      <c r="YX483" s="111"/>
      <c r="YY483" s="111"/>
      <c r="YZ483" s="111"/>
      <c r="ZA483" s="111"/>
      <c r="ZB483" s="111"/>
      <c r="ZC483" s="111"/>
      <c r="ZD483" s="111"/>
      <c r="ZE483" s="111"/>
      <c r="ZF483" s="111"/>
      <c r="ZG483" s="111"/>
      <c r="ZH483" s="111"/>
      <c r="ZI483" s="111"/>
      <c r="ZJ483" s="111"/>
      <c r="ZK483" s="111"/>
      <c r="ZL483" s="111"/>
      <c r="ZM483" s="111"/>
      <c r="ZN483" s="111"/>
      <c r="ZO483" s="111"/>
      <c r="ZP483" s="111"/>
      <c r="ZQ483" s="111"/>
      <c r="ZR483" s="111"/>
      <c r="ZS483" s="111"/>
      <c r="ZT483" s="111"/>
      <c r="ZU483" s="111"/>
      <c r="ZV483" s="111"/>
      <c r="ZW483" s="111"/>
      <c r="ZX483" s="111"/>
      <c r="ZY483" s="111"/>
      <c r="ZZ483" s="111"/>
      <c r="AAA483" s="111"/>
      <c r="AAB483" s="111"/>
      <c r="AAC483" s="111"/>
      <c r="AAD483" s="111"/>
      <c r="AAE483" s="111"/>
      <c r="AAF483" s="111"/>
      <c r="AAG483" s="111"/>
      <c r="AAH483" s="111"/>
      <c r="AAI483" s="111"/>
      <c r="AAJ483" s="111"/>
      <c r="AAK483" s="111"/>
      <c r="AAL483" s="111"/>
      <c r="AAM483" s="111"/>
      <c r="AAN483" s="111"/>
      <c r="AAO483" s="111"/>
      <c r="AAP483" s="111"/>
      <c r="AAQ483" s="111"/>
      <c r="AAR483" s="111"/>
      <c r="AAS483" s="111"/>
      <c r="AAT483" s="111"/>
      <c r="AAU483" s="111"/>
      <c r="AAV483" s="111"/>
      <c r="AAW483" s="111"/>
      <c r="AAX483" s="111"/>
      <c r="AAY483" s="111"/>
      <c r="AAZ483" s="111"/>
      <c r="ABA483" s="111"/>
      <c r="ABB483" s="111"/>
      <c r="ABC483" s="111"/>
      <c r="ABD483" s="111"/>
      <c r="ABE483" s="111"/>
      <c r="ABF483" s="111"/>
      <c r="ABG483" s="111"/>
      <c r="ABH483" s="111"/>
      <c r="ABI483" s="111"/>
      <c r="ABJ483" s="111"/>
      <c r="ABK483" s="111"/>
      <c r="ABL483" s="111"/>
      <c r="ABM483" s="111"/>
      <c r="ABN483" s="111"/>
      <c r="ABO483" s="111"/>
      <c r="ABP483" s="111"/>
      <c r="ABQ483" s="111"/>
      <c r="ABR483" s="111"/>
      <c r="ABS483" s="111"/>
      <c r="ABT483" s="111"/>
      <c r="ABU483" s="111"/>
      <c r="ABV483" s="111"/>
      <c r="ABW483" s="111"/>
      <c r="ABX483" s="111"/>
      <c r="ABY483" s="111"/>
      <c r="ABZ483" s="111"/>
      <c r="ACA483" s="111"/>
      <c r="ACB483" s="111"/>
      <c r="ACC483" s="111"/>
      <c r="ACD483" s="111"/>
      <c r="ACE483" s="111"/>
      <c r="ACF483" s="111"/>
      <c r="ACG483" s="111"/>
      <c r="ACH483" s="111"/>
      <c r="ACI483" s="111"/>
      <c r="ACJ483" s="111"/>
      <c r="ACK483" s="111"/>
      <c r="ACL483" s="111"/>
      <c r="ACM483" s="111"/>
      <c r="ACN483" s="111"/>
      <c r="ACO483" s="111"/>
      <c r="ACP483" s="111"/>
      <c r="ACQ483" s="111"/>
      <c r="ACR483" s="111"/>
      <c r="ACS483" s="111"/>
      <c r="ACT483" s="111"/>
      <c r="ACU483" s="111"/>
      <c r="ACV483" s="111"/>
      <c r="ACW483" s="111"/>
      <c r="ACX483" s="111"/>
      <c r="ACY483" s="111"/>
      <c r="ACZ483" s="111"/>
      <c r="ADA483" s="111"/>
      <c r="ADB483" s="111"/>
      <c r="ADC483" s="111"/>
      <c r="ADD483" s="111"/>
      <c r="ADE483" s="111"/>
      <c r="ADF483" s="111"/>
      <c r="ADG483" s="111"/>
      <c r="ADH483" s="111"/>
      <c r="ADI483" s="111"/>
      <c r="ADJ483" s="111"/>
      <c r="ADK483" s="111"/>
      <c r="ADL483" s="111"/>
      <c r="ADM483" s="111"/>
      <c r="ADN483" s="111"/>
      <c r="ADO483" s="111"/>
      <c r="ADP483" s="111"/>
      <c r="ADQ483" s="111"/>
      <c r="ADR483" s="111"/>
      <c r="ADS483" s="111"/>
      <c r="ADT483" s="111"/>
      <c r="ADU483" s="111"/>
      <c r="ADV483" s="111"/>
    </row>
    <row r="484" spans="4:802" s="110" customFormat="1"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  <c r="AE484" s="111"/>
      <c r="AF484" s="111"/>
      <c r="AG484" s="111"/>
      <c r="AH484" s="111"/>
      <c r="AI484" s="111"/>
      <c r="AJ484" s="111"/>
      <c r="AK484" s="111"/>
      <c r="AL484" s="111"/>
      <c r="AM484" s="111"/>
      <c r="AN484" s="111"/>
      <c r="AO484" s="111"/>
      <c r="AP484" s="111"/>
      <c r="AQ484" s="111"/>
      <c r="AR484" s="111"/>
      <c r="AS484" s="111"/>
      <c r="AT484" s="111"/>
      <c r="AU484" s="111"/>
      <c r="AV484" s="111"/>
      <c r="AW484" s="111"/>
      <c r="AX484" s="111"/>
      <c r="AY484" s="111"/>
      <c r="AZ484" s="111"/>
      <c r="BA484" s="111"/>
      <c r="BB484" s="111"/>
      <c r="BC484" s="111"/>
      <c r="BD484" s="111"/>
      <c r="BE484" s="111"/>
      <c r="BF484" s="111"/>
      <c r="BG484" s="111"/>
      <c r="BH484" s="111"/>
      <c r="BI484" s="111"/>
      <c r="BJ484" s="111"/>
      <c r="BK484" s="111"/>
      <c r="BL484" s="111"/>
      <c r="BM484" s="111"/>
      <c r="BN484" s="111"/>
      <c r="BO484" s="111"/>
      <c r="BP484" s="111"/>
      <c r="BQ484" s="111"/>
      <c r="BR484" s="111"/>
      <c r="BS484" s="111"/>
      <c r="BT484" s="111"/>
      <c r="BU484" s="111"/>
      <c r="BV484" s="111"/>
      <c r="BW484" s="111"/>
      <c r="BX484" s="111"/>
      <c r="BY484" s="111"/>
      <c r="BZ484" s="111"/>
      <c r="CA484" s="111"/>
      <c r="CB484" s="111"/>
      <c r="CC484" s="111"/>
      <c r="CD484" s="111"/>
      <c r="CE484" s="111"/>
      <c r="CF484" s="111"/>
      <c r="CG484" s="111"/>
      <c r="CH484" s="111"/>
      <c r="CI484" s="111"/>
      <c r="CJ484" s="111"/>
      <c r="CK484" s="111"/>
      <c r="CL484" s="111"/>
      <c r="CM484" s="111"/>
      <c r="CN484" s="111"/>
      <c r="CO484" s="111"/>
      <c r="CP484" s="111"/>
      <c r="CQ484" s="111"/>
      <c r="CR484" s="111"/>
      <c r="CS484" s="111"/>
      <c r="CT484" s="111"/>
      <c r="CU484" s="111"/>
      <c r="CV484" s="111"/>
      <c r="CW484" s="111"/>
      <c r="CX484" s="111"/>
      <c r="CY484" s="111"/>
      <c r="CZ484" s="111"/>
      <c r="DA484" s="111"/>
      <c r="DB484" s="111"/>
      <c r="DC484" s="111"/>
      <c r="DD484" s="111"/>
      <c r="DE484" s="111"/>
      <c r="DF484" s="111"/>
      <c r="DG484" s="111"/>
      <c r="DH484" s="111"/>
      <c r="DI484" s="111"/>
      <c r="DJ484" s="111"/>
      <c r="DK484" s="111"/>
      <c r="DL484" s="111"/>
      <c r="DM484" s="111"/>
      <c r="DN484" s="111"/>
      <c r="DO484" s="111"/>
      <c r="DP484" s="111"/>
      <c r="DQ484" s="111"/>
      <c r="DR484" s="111"/>
      <c r="DS484" s="111"/>
      <c r="DT484" s="111"/>
      <c r="DU484" s="111"/>
      <c r="DV484" s="111"/>
      <c r="DW484" s="111"/>
      <c r="DX484" s="111"/>
      <c r="DY484" s="111"/>
      <c r="DZ484" s="111"/>
      <c r="EA484" s="111"/>
      <c r="EB484" s="111"/>
      <c r="EC484" s="111"/>
      <c r="ED484" s="111"/>
      <c r="EE484" s="111"/>
      <c r="EF484" s="111"/>
      <c r="EG484" s="111"/>
      <c r="EH484" s="111"/>
      <c r="EI484" s="111"/>
      <c r="EJ484" s="111"/>
      <c r="EK484" s="111"/>
      <c r="EL484" s="111"/>
      <c r="EM484" s="111"/>
      <c r="EN484" s="111"/>
      <c r="EO484" s="111"/>
      <c r="EP484" s="111"/>
      <c r="EQ484" s="111"/>
      <c r="ER484" s="111"/>
      <c r="ES484" s="111"/>
      <c r="ET484" s="111"/>
      <c r="EU484" s="111"/>
      <c r="EV484" s="111"/>
      <c r="EW484" s="111"/>
      <c r="EX484" s="111"/>
      <c r="EY484" s="111"/>
      <c r="EZ484" s="111"/>
      <c r="FA484" s="111"/>
      <c r="FB484" s="111"/>
      <c r="FC484" s="111"/>
      <c r="FD484" s="111"/>
      <c r="FE484" s="111"/>
      <c r="FF484" s="111"/>
      <c r="FG484" s="111"/>
      <c r="FH484" s="111"/>
      <c r="FI484" s="111"/>
      <c r="FJ484" s="111"/>
      <c r="FK484" s="111"/>
      <c r="FL484" s="111"/>
      <c r="FM484" s="111"/>
      <c r="FN484" s="111"/>
      <c r="FO484" s="111"/>
      <c r="FP484" s="111"/>
      <c r="FQ484" s="111"/>
      <c r="FR484" s="111"/>
      <c r="FS484" s="111"/>
      <c r="FT484" s="111"/>
      <c r="FU484" s="111"/>
      <c r="FV484" s="111"/>
      <c r="FW484" s="111"/>
      <c r="FX484" s="111"/>
      <c r="FY484" s="111"/>
      <c r="FZ484" s="111"/>
      <c r="GA484" s="111"/>
      <c r="GB484" s="111"/>
      <c r="GC484" s="111"/>
      <c r="GD484" s="111"/>
      <c r="GE484" s="111"/>
      <c r="GF484" s="111"/>
      <c r="GG484" s="111"/>
      <c r="GH484" s="111"/>
      <c r="GI484" s="111"/>
      <c r="GJ484" s="111"/>
      <c r="GK484" s="111"/>
      <c r="GL484" s="111"/>
      <c r="GM484" s="111"/>
      <c r="GN484" s="111"/>
      <c r="GO484" s="111"/>
      <c r="GP484" s="111"/>
      <c r="GQ484" s="111"/>
      <c r="GR484" s="111"/>
      <c r="GS484" s="111"/>
      <c r="GT484" s="111"/>
      <c r="GU484" s="111"/>
      <c r="GV484" s="111"/>
      <c r="GW484" s="111"/>
      <c r="GX484" s="111"/>
      <c r="GY484" s="111"/>
      <c r="GZ484" s="111"/>
      <c r="HA484" s="111"/>
      <c r="HB484" s="111"/>
      <c r="HC484" s="111"/>
      <c r="HD484" s="111"/>
      <c r="HE484" s="111"/>
      <c r="HF484" s="111"/>
      <c r="HG484" s="111"/>
      <c r="HH484" s="111"/>
      <c r="HI484" s="111"/>
      <c r="HJ484" s="111"/>
      <c r="HK484" s="111"/>
      <c r="HL484" s="111"/>
      <c r="HM484" s="111"/>
      <c r="HN484" s="111"/>
      <c r="HO484" s="111"/>
      <c r="HP484" s="111"/>
      <c r="HQ484" s="111"/>
      <c r="HR484" s="111"/>
      <c r="HS484" s="111"/>
      <c r="HT484" s="111"/>
      <c r="HU484" s="111"/>
      <c r="HV484" s="111"/>
      <c r="HW484" s="111"/>
      <c r="HX484" s="111"/>
      <c r="HY484" s="111"/>
      <c r="HZ484" s="111"/>
      <c r="IA484" s="111"/>
      <c r="IB484" s="111"/>
      <c r="IC484" s="111"/>
      <c r="ID484" s="111"/>
      <c r="IE484" s="111"/>
      <c r="IF484" s="111"/>
      <c r="IG484" s="111"/>
      <c r="IH484" s="111"/>
      <c r="II484" s="111"/>
      <c r="IJ484" s="111"/>
      <c r="IK484" s="111"/>
      <c r="IL484" s="111"/>
      <c r="IM484" s="111"/>
      <c r="IN484" s="111"/>
      <c r="IO484" s="111"/>
      <c r="IP484" s="111"/>
      <c r="IQ484" s="111"/>
      <c r="IR484" s="111"/>
      <c r="IS484" s="111"/>
      <c r="IT484" s="111"/>
      <c r="IU484" s="111"/>
      <c r="IV484" s="111"/>
      <c r="IW484" s="111"/>
      <c r="IX484" s="111"/>
      <c r="IY484" s="111"/>
      <c r="IZ484" s="111"/>
      <c r="JA484" s="111"/>
      <c r="JB484" s="111"/>
      <c r="JC484" s="111"/>
      <c r="JD484" s="111"/>
      <c r="JE484" s="111"/>
      <c r="JF484" s="111"/>
      <c r="JG484" s="111"/>
      <c r="JH484" s="111"/>
      <c r="JI484" s="111"/>
      <c r="JJ484" s="111"/>
      <c r="JK484" s="111"/>
      <c r="JL484" s="111"/>
      <c r="JM484" s="111"/>
      <c r="JN484" s="111"/>
      <c r="JO484" s="111"/>
      <c r="JP484" s="111"/>
      <c r="JQ484" s="111"/>
      <c r="JR484" s="111"/>
      <c r="JS484" s="111"/>
      <c r="JT484" s="111"/>
      <c r="JU484" s="111"/>
      <c r="JV484" s="111"/>
      <c r="JW484" s="111"/>
      <c r="JX484" s="111"/>
      <c r="JY484" s="111"/>
      <c r="JZ484" s="111"/>
      <c r="KA484" s="111"/>
      <c r="KB484" s="111"/>
      <c r="KC484" s="111"/>
      <c r="KD484" s="111"/>
      <c r="KE484" s="111"/>
      <c r="KF484" s="111"/>
      <c r="KG484" s="111"/>
      <c r="KH484" s="111"/>
      <c r="KI484" s="111"/>
      <c r="KJ484" s="111"/>
      <c r="KK484" s="111"/>
      <c r="KL484" s="111"/>
      <c r="KM484" s="111"/>
      <c r="KN484" s="111"/>
      <c r="KO484" s="111"/>
      <c r="KP484" s="111"/>
      <c r="KQ484" s="111"/>
      <c r="KR484" s="111"/>
      <c r="KS484" s="111"/>
      <c r="KT484" s="111"/>
      <c r="KU484" s="111"/>
      <c r="KV484" s="111"/>
      <c r="KW484" s="111"/>
      <c r="KX484" s="111"/>
      <c r="KY484" s="111"/>
      <c r="KZ484" s="111"/>
      <c r="LA484" s="111"/>
      <c r="LB484" s="111"/>
      <c r="LC484" s="111"/>
      <c r="LD484" s="111"/>
      <c r="LE484" s="111"/>
      <c r="LF484" s="111"/>
      <c r="LG484" s="111"/>
      <c r="LH484" s="111"/>
      <c r="LI484" s="111"/>
      <c r="LJ484" s="111"/>
      <c r="LK484" s="111"/>
      <c r="LL484" s="111"/>
      <c r="LM484" s="111"/>
      <c r="LN484" s="111"/>
      <c r="LO484" s="111"/>
      <c r="LP484" s="111"/>
      <c r="LQ484" s="111"/>
      <c r="LR484" s="111"/>
      <c r="LS484" s="111"/>
      <c r="LT484" s="111"/>
      <c r="LU484" s="111"/>
      <c r="LV484" s="111"/>
      <c r="LW484" s="111"/>
      <c r="LX484" s="111"/>
      <c r="LY484" s="111"/>
      <c r="LZ484" s="111"/>
      <c r="MA484" s="111"/>
      <c r="MB484" s="111"/>
      <c r="MC484" s="111"/>
      <c r="MD484" s="111"/>
      <c r="ME484" s="111"/>
      <c r="MF484" s="111"/>
      <c r="MG484" s="111"/>
      <c r="MH484" s="111"/>
      <c r="MI484" s="111"/>
      <c r="MJ484" s="111"/>
      <c r="MK484" s="111"/>
      <c r="ML484" s="111"/>
      <c r="MM484" s="111"/>
      <c r="MN484" s="111"/>
      <c r="MO484" s="111"/>
      <c r="MP484" s="111"/>
      <c r="MQ484" s="111"/>
      <c r="MR484" s="111"/>
      <c r="MS484" s="111"/>
      <c r="MT484" s="111"/>
      <c r="MU484" s="111"/>
      <c r="MV484" s="111"/>
      <c r="MW484" s="111"/>
      <c r="MX484" s="111"/>
      <c r="MY484" s="111"/>
      <c r="MZ484" s="111"/>
      <c r="NA484" s="111"/>
      <c r="NB484" s="111"/>
      <c r="NC484" s="111"/>
      <c r="ND484" s="111"/>
      <c r="NE484" s="111"/>
      <c r="NF484" s="111"/>
      <c r="NG484" s="111"/>
      <c r="NH484" s="111"/>
      <c r="NI484" s="111"/>
      <c r="NJ484" s="111"/>
      <c r="NK484" s="111"/>
      <c r="NL484" s="111"/>
      <c r="NM484" s="111"/>
      <c r="NN484" s="111"/>
      <c r="NO484" s="111"/>
      <c r="NP484" s="111"/>
      <c r="NQ484" s="111"/>
      <c r="NR484" s="111"/>
      <c r="NS484" s="111"/>
      <c r="NT484" s="111"/>
      <c r="NU484" s="111"/>
      <c r="NV484" s="111"/>
      <c r="NW484" s="111"/>
      <c r="NX484" s="111"/>
      <c r="NY484" s="111"/>
      <c r="NZ484" s="111"/>
      <c r="OA484" s="111"/>
      <c r="OB484" s="111"/>
      <c r="OC484" s="111"/>
      <c r="OD484" s="111"/>
      <c r="OE484" s="111"/>
      <c r="OF484" s="111"/>
      <c r="OG484" s="111"/>
      <c r="OH484" s="111"/>
      <c r="OI484" s="111"/>
      <c r="OJ484" s="111"/>
      <c r="OK484" s="111"/>
      <c r="OL484" s="111"/>
      <c r="OM484" s="111"/>
      <c r="ON484" s="111"/>
      <c r="OO484" s="111"/>
      <c r="OP484" s="111"/>
      <c r="OQ484" s="111"/>
      <c r="OR484" s="111"/>
      <c r="OS484" s="111"/>
      <c r="OT484" s="111"/>
      <c r="OU484" s="111"/>
      <c r="OV484" s="111"/>
      <c r="OW484" s="111"/>
      <c r="OX484" s="111"/>
      <c r="OY484" s="111"/>
      <c r="OZ484" s="111"/>
      <c r="PA484" s="111"/>
      <c r="PB484" s="111"/>
      <c r="PC484" s="111"/>
      <c r="PD484" s="111"/>
      <c r="PE484" s="111"/>
      <c r="PF484" s="111"/>
      <c r="PG484" s="111"/>
      <c r="PH484" s="111"/>
      <c r="PI484" s="111"/>
      <c r="PJ484" s="111"/>
      <c r="PK484" s="111"/>
      <c r="PL484" s="111"/>
      <c r="PM484" s="111"/>
      <c r="PN484" s="111"/>
      <c r="PO484" s="111"/>
      <c r="PP484" s="111"/>
      <c r="PQ484" s="111"/>
      <c r="PR484" s="111"/>
      <c r="PS484" s="111"/>
      <c r="PT484" s="111"/>
      <c r="PU484" s="111"/>
      <c r="PV484" s="111"/>
      <c r="PW484" s="111"/>
      <c r="PX484" s="111"/>
      <c r="PY484" s="111"/>
      <c r="PZ484" s="111"/>
      <c r="QA484" s="111"/>
      <c r="QB484" s="111"/>
      <c r="QC484" s="111"/>
      <c r="QD484" s="111"/>
      <c r="QE484" s="111"/>
      <c r="QF484" s="111"/>
      <c r="QG484" s="111"/>
      <c r="QH484" s="111"/>
      <c r="QI484" s="111"/>
      <c r="QJ484" s="111"/>
      <c r="QK484" s="111"/>
      <c r="QL484" s="111"/>
      <c r="QM484" s="111"/>
      <c r="QN484" s="111"/>
      <c r="QO484" s="111"/>
      <c r="QP484" s="111"/>
      <c r="QQ484" s="111"/>
      <c r="QR484" s="111"/>
      <c r="QS484" s="111"/>
      <c r="QT484" s="111"/>
      <c r="QU484" s="111"/>
      <c r="QV484" s="111"/>
      <c r="QW484" s="111"/>
      <c r="QX484" s="111"/>
      <c r="QY484" s="111"/>
      <c r="QZ484" s="111"/>
      <c r="RA484" s="111"/>
      <c r="RB484" s="111"/>
      <c r="RC484" s="111"/>
      <c r="RD484" s="111"/>
      <c r="RE484" s="111"/>
      <c r="RF484" s="111"/>
      <c r="RG484" s="111"/>
      <c r="RH484" s="111"/>
      <c r="RI484" s="111"/>
      <c r="RJ484" s="111"/>
      <c r="RK484" s="111"/>
      <c r="RL484" s="111"/>
      <c r="RM484" s="111"/>
      <c r="RN484" s="111"/>
      <c r="RO484" s="111"/>
      <c r="RP484" s="111"/>
      <c r="RQ484" s="111"/>
      <c r="RR484" s="111"/>
      <c r="RS484" s="111"/>
      <c r="RT484" s="111"/>
      <c r="RU484" s="111"/>
      <c r="RV484" s="111"/>
      <c r="RW484" s="111"/>
      <c r="RX484" s="111"/>
      <c r="RY484" s="111"/>
      <c r="RZ484" s="111"/>
      <c r="SA484" s="111"/>
      <c r="SB484" s="111"/>
      <c r="SC484" s="111"/>
      <c r="SD484" s="111"/>
      <c r="SE484" s="111"/>
      <c r="SF484" s="111"/>
      <c r="SG484" s="111"/>
      <c r="SH484" s="111"/>
      <c r="SI484" s="111"/>
      <c r="SJ484" s="111"/>
      <c r="SK484" s="111"/>
      <c r="SL484" s="111"/>
      <c r="SM484" s="111"/>
      <c r="SN484" s="111"/>
      <c r="SO484" s="111"/>
      <c r="SP484" s="111"/>
      <c r="SQ484" s="111"/>
      <c r="SR484" s="111"/>
      <c r="SS484" s="111"/>
      <c r="ST484" s="111"/>
      <c r="SU484" s="111"/>
      <c r="SV484" s="111"/>
      <c r="SW484" s="111"/>
      <c r="SX484" s="111"/>
      <c r="SY484" s="111"/>
      <c r="SZ484" s="111"/>
      <c r="TA484" s="111"/>
      <c r="TB484" s="111"/>
      <c r="TC484" s="111"/>
      <c r="TD484" s="111"/>
      <c r="TE484" s="111"/>
      <c r="TF484" s="111"/>
      <c r="TG484" s="111"/>
      <c r="TH484" s="111"/>
      <c r="TI484" s="111"/>
      <c r="TJ484" s="111"/>
      <c r="TK484" s="111"/>
      <c r="TL484" s="111"/>
      <c r="TM484" s="111"/>
      <c r="TN484" s="111"/>
      <c r="TO484" s="111"/>
      <c r="TP484" s="111"/>
      <c r="TQ484" s="111"/>
      <c r="TR484" s="111"/>
      <c r="TS484" s="111"/>
      <c r="TT484" s="111"/>
      <c r="TU484" s="111"/>
      <c r="TV484" s="111"/>
      <c r="TW484" s="111"/>
      <c r="TX484" s="111"/>
      <c r="TY484" s="111"/>
      <c r="TZ484" s="111"/>
      <c r="UA484" s="111"/>
      <c r="UB484" s="111"/>
      <c r="UC484" s="111"/>
      <c r="UD484" s="111"/>
      <c r="UE484" s="111"/>
      <c r="UF484" s="111"/>
      <c r="UG484" s="111"/>
      <c r="UH484" s="111"/>
      <c r="UI484" s="111"/>
      <c r="UJ484" s="111"/>
      <c r="UK484" s="111"/>
      <c r="UL484" s="111"/>
      <c r="UM484" s="111"/>
      <c r="UN484" s="111"/>
      <c r="UO484" s="111"/>
      <c r="UP484" s="111"/>
      <c r="UQ484" s="111"/>
      <c r="UR484" s="111"/>
      <c r="US484" s="111"/>
      <c r="UT484" s="111"/>
      <c r="UU484" s="111"/>
      <c r="UV484" s="111"/>
      <c r="UW484" s="111"/>
      <c r="UX484" s="111"/>
      <c r="UY484" s="111"/>
      <c r="UZ484" s="111"/>
      <c r="VA484" s="111"/>
      <c r="VB484" s="111"/>
      <c r="VC484" s="111"/>
      <c r="VD484" s="111"/>
      <c r="VE484" s="111"/>
      <c r="VF484" s="111"/>
      <c r="VG484" s="111"/>
      <c r="VH484" s="111"/>
      <c r="VI484" s="111"/>
      <c r="VJ484" s="111"/>
      <c r="VK484" s="111"/>
      <c r="VL484" s="111"/>
      <c r="VM484" s="111"/>
      <c r="VN484" s="111"/>
      <c r="VO484" s="111"/>
      <c r="VP484" s="111"/>
      <c r="VQ484" s="111"/>
      <c r="VR484" s="111"/>
      <c r="VS484" s="111"/>
      <c r="VT484" s="111"/>
      <c r="VU484" s="111"/>
      <c r="VV484" s="111"/>
      <c r="VW484" s="111"/>
      <c r="VX484" s="111"/>
      <c r="VY484" s="111"/>
      <c r="VZ484" s="111"/>
      <c r="WA484" s="111"/>
      <c r="WB484" s="111"/>
      <c r="WC484" s="111"/>
      <c r="WD484" s="111"/>
      <c r="WE484" s="111"/>
      <c r="WF484" s="111"/>
      <c r="WG484" s="111"/>
      <c r="WH484" s="111"/>
      <c r="WI484" s="111"/>
      <c r="WJ484" s="111"/>
      <c r="WK484" s="111"/>
      <c r="WL484" s="111"/>
      <c r="WM484" s="111"/>
      <c r="WN484" s="111"/>
      <c r="WO484" s="111"/>
      <c r="WP484" s="111"/>
      <c r="WQ484" s="111"/>
      <c r="WR484" s="111"/>
      <c r="WS484" s="111"/>
      <c r="WT484" s="111"/>
      <c r="WU484" s="111"/>
      <c r="WV484" s="111"/>
      <c r="WW484" s="111"/>
      <c r="WX484" s="111"/>
      <c r="WY484" s="111"/>
      <c r="WZ484" s="111"/>
      <c r="XA484" s="111"/>
      <c r="XB484" s="111"/>
      <c r="XC484" s="111"/>
      <c r="XD484" s="111"/>
      <c r="XE484" s="111"/>
      <c r="XF484" s="111"/>
      <c r="XG484" s="111"/>
      <c r="XH484" s="111"/>
      <c r="XI484" s="111"/>
      <c r="XJ484" s="111"/>
      <c r="XK484" s="111"/>
      <c r="XL484" s="111"/>
      <c r="XM484" s="111"/>
      <c r="XN484" s="111"/>
      <c r="XO484" s="111"/>
      <c r="XP484" s="111"/>
      <c r="XQ484" s="111"/>
      <c r="XR484" s="111"/>
      <c r="XS484" s="111"/>
      <c r="XT484" s="111"/>
      <c r="XU484" s="111"/>
      <c r="XV484" s="111"/>
      <c r="XW484" s="111"/>
      <c r="XX484" s="111"/>
      <c r="XY484" s="111"/>
      <c r="XZ484" s="111"/>
      <c r="YA484" s="111"/>
      <c r="YB484" s="111"/>
      <c r="YC484" s="111"/>
      <c r="YD484" s="111"/>
      <c r="YE484" s="111"/>
      <c r="YF484" s="111"/>
      <c r="YG484" s="111"/>
      <c r="YH484" s="111"/>
      <c r="YI484" s="111"/>
      <c r="YJ484" s="111"/>
      <c r="YK484" s="111"/>
      <c r="YL484" s="111"/>
      <c r="YM484" s="111"/>
      <c r="YN484" s="111"/>
      <c r="YO484" s="111"/>
      <c r="YP484" s="111"/>
      <c r="YQ484" s="111"/>
      <c r="YR484" s="111"/>
      <c r="YS484" s="111"/>
      <c r="YT484" s="111"/>
      <c r="YU484" s="111"/>
      <c r="YV484" s="111"/>
      <c r="YW484" s="111"/>
      <c r="YX484" s="111"/>
      <c r="YY484" s="111"/>
      <c r="YZ484" s="111"/>
      <c r="ZA484" s="111"/>
      <c r="ZB484" s="111"/>
      <c r="ZC484" s="111"/>
      <c r="ZD484" s="111"/>
      <c r="ZE484" s="111"/>
      <c r="ZF484" s="111"/>
      <c r="ZG484" s="111"/>
      <c r="ZH484" s="111"/>
      <c r="ZI484" s="111"/>
      <c r="ZJ484" s="111"/>
      <c r="ZK484" s="111"/>
      <c r="ZL484" s="111"/>
      <c r="ZM484" s="111"/>
      <c r="ZN484" s="111"/>
      <c r="ZO484" s="111"/>
      <c r="ZP484" s="111"/>
      <c r="ZQ484" s="111"/>
      <c r="ZR484" s="111"/>
      <c r="ZS484" s="111"/>
      <c r="ZT484" s="111"/>
      <c r="ZU484" s="111"/>
      <c r="ZV484" s="111"/>
      <c r="ZW484" s="111"/>
      <c r="ZX484" s="111"/>
      <c r="ZY484" s="111"/>
      <c r="ZZ484" s="111"/>
      <c r="AAA484" s="111"/>
      <c r="AAB484" s="111"/>
      <c r="AAC484" s="111"/>
      <c r="AAD484" s="111"/>
      <c r="AAE484" s="111"/>
      <c r="AAF484" s="111"/>
      <c r="AAG484" s="111"/>
      <c r="AAH484" s="111"/>
      <c r="AAI484" s="111"/>
      <c r="AAJ484" s="111"/>
      <c r="AAK484" s="111"/>
      <c r="AAL484" s="111"/>
      <c r="AAM484" s="111"/>
      <c r="AAN484" s="111"/>
      <c r="AAO484" s="111"/>
      <c r="AAP484" s="111"/>
      <c r="AAQ484" s="111"/>
      <c r="AAR484" s="111"/>
      <c r="AAS484" s="111"/>
      <c r="AAT484" s="111"/>
      <c r="AAU484" s="111"/>
      <c r="AAV484" s="111"/>
      <c r="AAW484" s="111"/>
      <c r="AAX484" s="111"/>
      <c r="AAY484" s="111"/>
      <c r="AAZ484" s="111"/>
      <c r="ABA484" s="111"/>
      <c r="ABB484" s="111"/>
      <c r="ABC484" s="111"/>
      <c r="ABD484" s="111"/>
      <c r="ABE484" s="111"/>
      <c r="ABF484" s="111"/>
      <c r="ABG484" s="111"/>
      <c r="ABH484" s="111"/>
      <c r="ABI484" s="111"/>
      <c r="ABJ484" s="111"/>
      <c r="ABK484" s="111"/>
      <c r="ABL484" s="111"/>
      <c r="ABM484" s="111"/>
      <c r="ABN484" s="111"/>
      <c r="ABO484" s="111"/>
      <c r="ABP484" s="111"/>
      <c r="ABQ484" s="111"/>
      <c r="ABR484" s="111"/>
      <c r="ABS484" s="111"/>
      <c r="ABT484" s="111"/>
      <c r="ABU484" s="111"/>
      <c r="ABV484" s="111"/>
      <c r="ABW484" s="111"/>
      <c r="ABX484" s="111"/>
      <c r="ABY484" s="111"/>
      <c r="ABZ484" s="111"/>
      <c r="ACA484" s="111"/>
      <c r="ACB484" s="111"/>
      <c r="ACC484" s="111"/>
      <c r="ACD484" s="111"/>
      <c r="ACE484" s="111"/>
      <c r="ACF484" s="111"/>
      <c r="ACG484" s="111"/>
      <c r="ACH484" s="111"/>
      <c r="ACI484" s="111"/>
      <c r="ACJ484" s="111"/>
      <c r="ACK484" s="111"/>
      <c r="ACL484" s="111"/>
      <c r="ACM484" s="111"/>
      <c r="ACN484" s="111"/>
      <c r="ACO484" s="111"/>
      <c r="ACP484" s="111"/>
      <c r="ACQ484" s="111"/>
      <c r="ACR484" s="111"/>
      <c r="ACS484" s="111"/>
      <c r="ACT484" s="111"/>
      <c r="ACU484" s="111"/>
      <c r="ACV484" s="111"/>
      <c r="ACW484" s="111"/>
      <c r="ACX484" s="111"/>
      <c r="ACY484" s="111"/>
      <c r="ACZ484" s="111"/>
      <c r="ADA484" s="111"/>
      <c r="ADB484" s="111"/>
      <c r="ADC484" s="111"/>
      <c r="ADD484" s="111"/>
      <c r="ADE484" s="111"/>
      <c r="ADF484" s="111"/>
      <c r="ADG484" s="111"/>
      <c r="ADH484" s="111"/>
      <c r="ADI484" s="111"/>
      <c r="ADJ484" s="111"/>
      <c r="ADK484" s="111"/>
      <c r="ADL484" s="111"/>
      <c r="ADM484" s="111"/>
      <c r="ADN484" s="111"/>
      <c r="ADO484" s="111"/>
      <c r="ADP484" s="111"/>
      <c r="ADQ484" s="111"/>
      <c r="ADR484" s="111"/>
      <c r="ADS484" s="111"/>
      <c r="ADT484" s="111"/>
      <c r="ADU484" s="111"/>
      <c r="ADV484" s="111"/>
    </row>
    <row r="485" spans="4:802" s="110" customFormat="1"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111"/>
      <c r="AB485" s="111"/>
      <c r="AC485" s="111"/>
      <c r="AD485" s="111"/>
      <c r="AE485" s="111"/>
      <c r="AF485" s="111"/>
      <c r="AG485" s="111"/>
      <c r="AH485" s="111"/>
      <c r="AI485" s="111"/>
      <c r="AJ485" s="111"/>
      <c r="AK485" s="111"/>
      <c r="AL485" s="111"/>
      <c r="AM485" s="111"/>
      <c r="AN485" s="111"/>
      <c r="AO485" s="111"/>
      <c r="AP485" s="111"/>
      <c r="AQ485" s="111"/>
      <c r="AR485" s="111"/>
      <c r="AS485" s="111"/>
      <c r="AT485" s="111"/>
      <c r="AU485" s="111"/>
      <c r="AV485" s="111"/>
      <c r="AW485" s="111"/>
      <c r="AX485" s="111"/>
      <c r="AY485" s="111"/>
      <c r="AZ485" s="111"/>
      <c r="BA485" s="111"/>
      <c r="BB485" s="111"/>
      <c r="BC485" s="111"/>
      <c r="BD485" s="111"/>
      <c r="BE485" s="111"/>
      <c r="BF485" s="111"/>
      <c r="BG485" s="111"/>
      <c r="BH485" s="111"/>
      <c r="BI485" s="111"/>
      <c r="BJ485" s="111"/>
      <c r="BK485" s="111"/>
      <c r="BL485" s="111"/>
      <c r="BM485" s="111"/>
      <c r="BN485" s="111"/>
      <c r="BO485" s="111"/>
      <c r="BP485" s="111"/>
      <c r="BQ485" s="111"/>
      <c r="BR485" s="111"/>
      <c r="BS485" s="111"/>
      <c r="BT485" s="111"/>
      <c r="BU485" s="111"/>
      <c r="BV485" s="111"/>
      <c r="BW485" s="111"/>
      <c r="BX485" s="111"/>
      <c r="BY485" s="111"/>
      <c r="BZ485" s="111"/>
      <c r="CA485" s="111"/>
      <c r="CB485" s="111"/>
      <c r="CC485" s="111"/>
      <c r="CD485" s="111"/>
      <c r="CE485" s="111"/>
      <c r="CF485" s="111"/>
      <c r="CG485" s="111"/>
      <c r="CH485" s="111"/>
      <c r="CI485" s="111"/>
      <c r="CJ485" s="111"/>
      <c r="CK485" s="111"/>
      <c r="CL485" s="111"/>
      <c r="CM485" s="111"/>
      <c r="CN485" s="111"/>
      <c r="CO485" s="111"/>
      <c r="CP485" s="111"/>
      <c r="CQ485" s="111"/>
      <c r="CR485" s="111"/>
      <c r="CS485" s="111"/>
      <c r="CT485" s="111"/>
      <c r="CU485" s="111"/>
      <c r="CV485" s="111"/>
      <c r="CW485" s="111"/>
      <c r="CX485" s="111"/>
      <c r="CY485" s="111"/>
      <c r="CZ485" s="111"/>
      <c r="DA485" s="111"/>
      <c r="DB485" s="111"/>
      <c r="DC485" s="111"/>
      <c r="DD485" s="111"/>
      <c r="DE485" s="111"/>
      <c r="DF485" s="111"/>
      <c r="DG485" s="111"/>
      <c r="DH485" s="111"/>
      <c r="DI485" s="111"/>
      <c r="DJ485" s="111"/>
      <c r="DK485" s="111"/>
      <c r="DL485" s="111"/>
      <c r="DM485" s="111"/>
      <c r="DN485" s="111"/>
      <c r="DO485" s="111"/>
      <c r="DP485" s="111"/>
      <c r="DQ485" s="111"/>
      <c r="DR485" s="111"/>
      <c r="DS485" s="111"/>
      <c r="DT485" s="111"/>
      <c r="DU485" s="111"/>
      <c r="DV485" s="111"/>
      <c r="DW485" s="111"/>
      <c r="DX485" s="111"/>
      <c r="DY485" s="111"/>
      <c r="DZ485" s="111"/>
      <c r="EA485" s="111"/>
      <c r="EB485" s="111"/>
      <c r="EC485" s="111"/>
      <c r="ED485" s="111"/>
      <c r="EE485" s="111"/>
      <c r="EF485" s="111"/>
      <c r="EG485" s="111"/>
      <c r="EH485" s="111"/>
      <c r="EI485" s="111"/>
      <c r="EJ485" s="111"/>
      <c r="EK485" s="111"/>
      <c r="EL485" s="111"/>
      <c r="EM485" s="111"/>
      <c r="EN485" s="111"/>
      <c r="EO485" s="111"/>
      <c r="EP485" s="111"/>
      <c r="EQ485" s="111"/>
      <c r="ER485" s="111"/>
      <c r="ES485" s="111"/>
      <c r="ET485" s="111"/>
      <c r="EU485" s="111"/>
      <c r="EV485" s="111"/>
      <c r="EW485" s="111"/>
      <c r="EX485" s="111"/>
      <c r="EY485" s="111"/>
      <c r="EZ485" s="111"/>
      <c r="FA485" s="111"/>
      <c r="FB485" s="111"/>
      <c r="FC485" s="111"/>
      <c r="FD485" s="111"/>
      <c r="FE485" s="111"/>
      <c r="FF485" s="111"/>
      <c r="FG485" s="111"/>
      <c r="FH485" s="111"/>
      <c r="FI485" s="111"/>
      <c r="FJ485" s="111"/>
      <c r="FK485" s="111"/>
      <c r="FL485" s="111"/>
      <c r="FM485" s="111"/>
      <c r="FN485" s="111"/>
      <c r="FO485" s="111"/>
      <c r="FP485" s="111"/>
      <c r="FQ485" s="111"/>
      <c r="FR485" s="111"/>
      <c r="FS485" s="111"/>
      <c r="FT485" s="111"/>
      <c r="FU485" s="111"/>
      <c r="FV485" s="111"/>
      <c r="FW485" s="111"/>
      <c r="FX485" s="111"/>
      <c r="FY485" s="111"/>
      <c r="FZ485" s="111"/>
      <c r="GA485" s="111"/>
      <c r="GB485" s="111"/>
      <c r="GC485" s="111"/>
      <c r="GD485" s="111"/>
      <c r="GE485" s="111"/>
      <c r="GF485" s="111"/>
      <c r="GG485" s="111"/>
      <c r="GH485" s="111"/>
      <c r="GI485" s="111"/>
      <c r="GJ485" s="111"/>
      <c r="GK485" s="111"/>
      <c r="GL485" s="111"/>
      <c r="GM485" s="111"/>
      <c r="GN485" s="111"/>
      <c r="GO485" s="111"/>
      <c r="GP485" s="111"/>
      <c r="GQ485" s="111"/>
      <c r="GR485" s="111"/>
      <c r="GS485" s="111"/>
      <c r="GT485" s="111"/>
      <c r="GU485" s="111"/>
      <c r="GV485" s="111"/>
      <c r="GW485" s="111"/>
      <c r="GX485" s="111"/>
      <c r="GY485" s="111"/>
      <c r="GZ485" s="111"/>
      <c r="HA485" s="111"/>
      <c r="HB485" s="111"/>
      <c r="HC485" s="111"/>
      <c r="HD485" s="111"/>
      <c r="HE485" s="111"/>
      <c r="HF485" s="111"/>
      <c r="HG485" s="111"/>
      <c r="HH485" s="111"/>
      <c r="HI485" s="111"/>
      <c r="HJ485" s="111"/>
      <c r="HK485" s="111"/>
      <c r="HL485" s="111"/>
      <c r="HM485" s="111"/>
      <c r="HN485" s="111"/>
      <c r="HO485" s="111"/>
      <c r="HP485" s="111"/>
      <c r="HQ485" s="111"/>
      <c r="HR485" s="111"/>
      <c r="HS485" s="111"/>
      <c r="HT485" s="111"/>
      <c r="HU485" s="111"/>
      <c r="HV485" s="111"/>
      <c r="HW485" s="111"/>
      <c r="HX485" s="111"/>
      <c r="HY485" s="111"/>
      <c r="HZ485" s="111"/>
      <c r="IA485" s="111"/>
      <c r="IB485" s="111"/>
      <c r="IC485" s="111"/>
      <c r="ID485" s="111"/>
      <c r="IE485" s="111"/>
      <c r="IF485" s="111"/>
      <c r="IG485" s="111"/>
      <c r="IH485" s="111"/>
      <c r="II485" s="111"/>
      <c r="IJ485" s="111"/>
      <c r="IK485" s="111"/>
      <c r="IL485" s="111"/>
      <c r="IM485" s="111"/>
      <c r="IN485" s="111"/>
      <c r="IO485" s="111"/>
      <c r="IP485" s="111"/>
      <c r="IQ485" s="111"/>
      <c r="IR485" s="111"/>
      <c r="IS485" s="111"/>
      <c r="IT485" s="111"/>
      <c r="IU485" s="111"/>
      <c r="IV485" s="111"/>
      <c r="IW485" s="111"/>
      <c r="IX485" s="111"/>
      <c r="IY485" s="111"/>
      <c r="IZ485" s="111"/>
      <c r="JA485" s="111"/>
      <c r="JB485" s="111"/>
      <c r="JC485" s="111"/>
      <c r="JD485" s="111"/>
      <c r="JE485" s="111"/>
      <c r="JF485" s="111"/>
      <c r="JG485" s="111"/>
      <c r="JH485" s="111"/>
      <c r="JI485" s="111"/>
      <c r="JJ485" s="111"/>
      <c r="JK485" s="111"/>
      <c r="JL485" s="111"/>
      <c r="JM485" s="111"/>
      <c r="JN485" s="111"/>
      <c r="JO485" s="111"/>
      <c r="JP485" s="111"/>
      <c r="JQ485" s="111"/>
      <c r="JR485" s="111"/>
      <c r="JS485" s="111"/>
      <c r="JT485" s="111"/>
      <c r="JU485" s="111"/>
      <c r="JV485" s="111"/>
      <c r="JW485" s="111"/>
      <c r="JX485" s="111"/>
      <c r="JY485" s="111"/>
      <c r="JZ485" s="111"/>
      <c r="KA485" s="111"/>
      <c r="KB485" s="111"/>
      <c r="KC485" s="111"/>
      <c r="KD485" s="111"/>
      <c r="KE485" s="111"/>
      <c r="KF485" s="111"/>
      <c r="KG485" s="111"/>
      <c r="KH485" s="111"/>
      <c r="KI485" s="111"/>
      <c r="KJ485" s="111"/>
      <c r="KK485" s="111"/>
      <c r="KL485" s="111"/>
      <c r="KM485" s="111"/>
      <c r="KN485" s="111"/>
      <c r="KO485" s="111"/>
      <c r="KP485" s="111"/>
      <c r="KQ485" s="111"/>
      <c r="KR485" s="111"/>
      <c r="KS485" s="111"/>
      <c r="KT485" s="111"/>
      <c r="KU485" s="111"/>
      <c r="KV485" s="111"/>
      <c r="KW485" s="111"/>
      <c r="KX485" s="111"/>
      <c r="KY485" s="111"/>
      <c r="KZ485" s="111"/>
      <c r="LA485" s="111"/>
      <c r="LB485" s="111"/>
      <c r="LC485" s="111"/>
      <c r="LD485" s="111"/>
      <c r="LE485" s="111"/>
      <c r="LF485" s="111"/>
      <c r="LG485" s="111"/>
      <c r="LH485" s="111"/>
      <c r="LI485" s="111"/>
      <c r="LJ485" s="111"/>
      <c r="LK485" s="111"/>
      <c r="LL485" s="111"/>
      <c r="LM485" s="111"/>
      <c r="LN485" s="111"/>
      <c r="LO485" s="111"/>
      <c r="LP485" s="111"/>
      <c r="LQ485" s="111"/>
      <c r="LR485" s="111"/>
      <c r="LS485" s="111"/>
      <c r="LT485" s="111"/>
      <c r="LU485" s="111"/>
      <c r="LV485" s="111"/>
      <c r="LW485" s="111"/>
      <c r="LX485" s="111"/>
      <c r="LY485" s="111"/>
      <c r="LZ485" s="111"/>
      <c r="MA485" s="111"/>
      <c r="MB485" s="111"/>
      <c r="MC485" s="111"/>
      <c r="MD485" s="111"/>
      <c r="ME485" s="111"/>
      <c r="MF485" s="111"/>
      <c r="MG485" s="111"/>
      <c r="MH485" s="111"/>
      <c r="MI485" s="111"/>
      <c r="MJ485" s="111"/>
      <c r="MK485" s="111"/>
      <c r="ML485" s="111"/>
      <c r="MM485" s="111"/>
      <c r="MN485" s="111"/>
      <c r="MO485" s="111"/>
      <c r="MP485" s="111"/>
      <c r="MQ485" s="111"/>
      <c r="MR485" s="111"/>
      <c r="MS485" s="111"/>
      <c r="MT485" s="111"/>
      <c r="MU485" s="111"/>
      <c r="MV485" s="111"/>
      <c r="MW485" s="111"/>
      <c r="MX485" s="111"/>
      <c r="MY485" s="111"/>
      <c r="MZ485" s="111"/>
      <c r="NA485" s="111"/>
      <c r="NB485" s="111"/>
      <c r="NC485" s="111"/>
      <c r="ND485" s="111"/>
      <c r="NE485" s="111"/>
      <c r="NF485" s="111"/>
      <c r="NG485" s="111"/>
      <c r="NH485" s="111"/>
      <c r="NI485" s="111"/>
      <c r="NJ485" s="111"/>
      <c r="NK485" s="111"/>
      <c r="NL485" s="111"/>
      <c r="NM485" s="111"/>
      <c r="NN485" s="111"/>
      <c r="NO485" s="111"/>
      <c r="NP485" s="111"/>
      <c r="NQ485" s="111"/>
      <c r="NR485" s="111"/>
      <c r="NS485" s="111"/>
      <c r="NT485" s="111"/>
      <c r="NU485" s="111"/>
      <c r="NV485" s="111"/>
      <c r="NW485" s="111"/>
      <c r="NX485" s="111"/>
      <c r="NY485" s="111"/>
      <c r="NZ485" s="111"/>
      <c r="OA485" s="111"/>
      <c r="OB485" s="111"/>
      <c r="OC485" s="111"/>
      <c r="OD485" s="111"/>
      <c r="OE485" s="111"/>
      <c r="OF485" s="111"/>
      <c r="OG485" s="111"/>
      <c r="OH485" s="111"/>
      <c r="OI485" s="111"/>
      <c r="OJ485" s="111"/>
      <c r="OK485" s="111"/>
      <c r="OL485" s="111"/>
      <c r="OM485" s="111"/>
      <c r="ON485" s="111"/>
      <c r="OO485" s="111"/>
      <c r="OP485" s="111"/>
      <c r="OQ485" s="111"/>
      <c r="OR485" s="111"/>
      <c r="OS485" s="111"/>
      <c r="OT485" s="111"/>
      <c r="OU485" s="111"/>
      <c r="OV485" s="111"/>
      <c r="OW485" s="111"/>
      <c r="OX485" s="111"/>
      <c r="OY485" s="111"/>
      <c r="OZ485" s="111"/>
      <c r="PA485" s="111"/>
      <c r="PB485" s="111"/>
      <c r="PC485" s="111"/>
      <c r="PD485" s="111"/>
      <c r="PE485" s="111"/>
      <c r="PF485" s="111"/>
      <c r="PG485" s="111"/>
      <c r="PH485" s="111"/>
      <c r="PI485" s="111"/>
      <c r="PJ485" s="111"/>
      <c r="PK485" s="111"/>
      <c r="PL485" s="111"/>
      <c r="PM485" s="111"/>
      <c r="PN485" s="111"/>
      <c r="PO485" s="111"/>
      <c r="PP485" s="111"/>
      <c r="PQ485" s="111"/>
      <c r="PR485" s="111"/>
      <c r="PS485" s="111"/>
      <c r="PT485" s="111"/>
      <c r="PU485" s="111"/>
      <c r="PV485" s="111"/>
      <c r="PW485" s="111"/>
      <c r="PX485" s="111"/>
      <c r="PY485" s="111"/>
      <c r="PZ485" s="111"/>
      <c r="QA485" s="111"/>
      <c r="QB485" s="111"/>
      <c r="QC485" s="111"/>
      <c r="QD485" s="111"/>
      <c r="QE485" s="111"/>
      <c r="QF485" s="111"/>
      <c r="QG485" s="111"/>
      <c r="QH485" s="111"/>
      <c r="QI485" s="111"/>
      <c r="QJ485" s="111"/>
      <c r="QK485" s="111"/>
      <c r="QL485" s="111"/>
      <c r="QM485" s="111"/>
      <c r="QN485" s="111"/>
      <c r="QO485" s="111"/>
      <c r="QP485" s="111"/>
      <c r="QQ485" s="111"/>
      <c r="QR485" s="111"/>
      <c r="QS485" s="111"/>
      <c r="QT485" s="111"/>
      <c r="QU485" s="111"/>
      <c r="QV485" s="111"/>
      <c r="QW485" s="111"/>
      <c r="QX485" s="111"/>
      <c r="QY485" s="111"/>
      <c r="QZ485" s="111"/>
      <c r="RA485" s="111"/>
      <c r="RB485" s="111"/>
      <c r="RC485" s="111"/>
      <c r="RD485" s="111"/>
      <c r="RE485" s="111"/>
      <c r="RF485" s="111"/>
      <c r="RG485" s="111"/>
      <c r="RH485" s="111"/>
      <c r="RI485" s="111"/>
      <c r="RJ485" s="111"/>
      <c r="RK485" s="111"/>
      <c r="RL485" s="111"/>
      <c r="RM485" s="111"/>
      <c r="RN485" s="111"/>
      <c r="RO485" s="111"/>
      <c r="RP485" s="111"/>
      <c r="RQ485" s="111"/>
      <c r="RR485" s="111"/>
      <c r="RS485" s="111"/>
      <c r="RT485" s="111"/>
      <c r="RU485" s="111"/>
      <c r="RV485" s="111"/>
      <c r="RW485" s="111"/>
      <c r="RX485" s="111"/>
      <c r="RY485" s="111"/>
      <c r="RZ485" s="111"/>
      <c r="SA485" s="111"/>
      <c r="SB485" s="111"/>
      <c r="SC485" s="111"/>
      <c r="SD485" s="111"/>
      <c r="SE485" s="111"/>
      <c r="SF485" s="111"/>
      <c r="SG485" s="111"/>
      <c r="SH485" s="111"/>
      <c r="SI485" s="111"/>
      <c r="SJ485" s="111"/>
      <c r="SK485" s="111"/>
      <c r="SL485" s="111"/>
      <c r="SM485" s="111"/>
      <c r="SN485" s="111"/>
      <c r="SO485" s="111"/>
      <c r="SP485" s="111"/>
      <c r="SQ485" s="111"/>
      <c r="SR485" s="111"/>
      <c r="SS485" s="111"/>
      <c r="ST485" s="111"/>
      <c r="SU485" s="111"/>
      <c r="SV485" s="111"/>
      <c r="SW485" s="111"/>
      <c r="SX485" s="111"/>
      <c r="SY485" s="111"/>
      <c r="SZ485" s="111"/>
      <c r="TA485" s="111"/>
      <c r="TB485" s="111"/>
      <c r="TC485" s="111"/>
      <c r="TD485" s="111"/>
      <c r="TE485" s="111"/>
      <c r="TF485" s="111"/>
      <c r="TG485" s="111"/>
      <c r="TH485" s="111"/>
      <c r="TI485" s="111"/>
      <c r="TJ485" s="111"/>
      <c r="TK485" s="111"/>
      <c r="TL485" s="111"/>
      <c r="TM485" s="111"/>
      <c r="TN485" s="111"/>
      <c r="TO485" s="111"/>
      <c r="TP485" s="111"/>
      <c r="TQ485" s="111"/>
      <c r="TR485" s="111"/>
      <c r="TS485" s="111"/>
      <c r="TT485" s="111"/>
      <c r="TU485" s="111"/>
      <c r="TV485" s="111"/>
      <c r="TW485" s="111"/>
      <c r="TX485" s="111"/>
      <c r="TY485" s="111"/>
      <c r="TZ485" s="111"/>
      <c r="UA485" s="111"/>
      <c r="UB485" s="111"/>
      <c r="UC485" s="111"/>
      <c r="UD485" s="111"/>
      <c r="UE485" s="111"/>
      <c r="UF485" s="111"/>
      <c r="UG485" s="111"/>
      <c r="UH485" s="111"/>
      <c r="UI485" s="111"/>
      <c r="UJ485" s="111"/>
      <c r="UK485" s="111"/>
      <c r="UL485" s="111"/>
      <c r="UM485" s="111"/>
      <c r="UN485" s="111"/>
      <c r="UO485" s="111"/>
      <c r="UP485" s="111"/>
      <c r="UQ485" s="111"/>
      <c r="UR485" s="111"/>
      <c r="US485" s="111"/>
      <c r="UT485" s="111"/>
      <c r="UU485" s="111"/>
      <c r="UV485" s="111"/>
      <c r="UW485" s="111"/>
      <c r="UX485" s="111"/>
      <c r="UY485" s="111"/>
      <c r="UZ485" s="111"/>
      <c r="VA485" s="111"/>
      <c r="VB485" s="111"/>
      <c r="VC485" s="111"/>
      <c r="VD485" s="111"/>
      <c r="VE485" s="111"/>
      <c r="VF485" s="111"/>
      <c r="VG485" s="111"/>
      <c r="VH485" s="111"/>
      <c r="VI485" s="111"/>
      <c r="VJ485" s="111"/>
      <c r="VK485" s="111"/>
      <c r="VL485" s="111"/>
      <c r="VM485" s="111"/>
      <c r="VN485" s="111"/>
      <c r="VO485" s="111"/>
      <c r="VP485" s="111"/>
      <c r="VQ485" s="111"/>
      <c r="VR485" s="111"/>
      <c r="VS485" s="111"/>
      <c r="VT485" s="111"/>
      <c r="VU485" s="111"/>
      <c r="VV485" s="111"/>
      <c r="VW485" s="111"/>
      <c r="VX485" s="111"/>
      <c r="VY485" s="111"/>
      <c r="VZ485" s="111"/>
      <c r="WA485" s="111"/>
      <c r="WB485" s="111"/>
      <c r="WC485" s="111"/>
      <c r="WD485" s="111"/>
      <c r="WE485" s="111"/>
      <c r="WF485" s="111"/>
      <c r="WG485" s="111"/>
      <c r="WH485" s="111"/>
      <c r="WI485" s="111"/>
      <c r="WJ485" s="111"/>
      <c r="WK485" s="111"/>
      <c r="WL485" s="111"/>
      <c r="WM485" s="111"/>
      <c r="WN485" s="111"/>
      <c r="WO485" s="111"/>
      <c r="WP485" s="111"/>
      <c r="WQ485" s="111"/>
      <c r="WR485" s="111"/>
      <c r="WS485" s="111"/>
      <c r="WT485" s="111"/>
      <c r="WU485" s="111"/>
      <c r="WV485" s="111"/>
      <c r="WW485" s="111"/>
      <c r="WX485" s="111"/>
      <c r="WY485" s="111"/>
      <c r="WZ485" s="111"/>
      <c r="XA485" s="111"/>
      <c r="XB485" s="111"/>
      <c r="XC485" s="111"/>
      <c r="XD485" s="111"/>
      <c r="XE485" s="111"/>
      <c r="XF485" s="111"/>
      <c r="XG485" s="111"/>
      <c r="XH485" s="111"/>
      <c r="XI485" s="111"/>
      <c r="XJ485" s="111"/>
      <c r="XK485" s="111"/>
      <c r="XL485" s="111"/>
      <c r="XM485" s="111"/>
      <c r="XN485" s="111"/>
      <c r="XO485" s="111"/>
      <c r="XP485" s="111"/>
      <c r="XQ485" s="111"/>
      <c r="XR485" s="111"/>
      <c r="XS485" s="111"/>
      <c r="XT485" s="111"/>
      <c r="XU485" s="111"/>
      <c r="XV485" s="111"/>
      <c r="XW485" s="111"/>
      <c r="XX485" s="111"/>
      <c r="XY485" s="111"/>
      <c r="XZ485" s="111"/>
      <c r="YA485" s="111"/>
      <c r="YB485" s="111"/>
      <c r="YC485" s="111"/>
      <c r="YD485" s="111"/>
      <c r="YE485" s="111"/>
      <c r="YF485" s="111"/>
      <c r="YG485" s="111"/>
      <c r="YH485" s="111"/>
      <c r="YI485" s="111"/>
      <c r="YJ485" s="111"/>
      <c r="YK485" s="111"/>
      <c r="YL485" s="111"/>
      <c r="YM485" s="111"/>
      <c r="YN485" s="111"/>
      <c r="YO485" s="111"/>
      <c r="YP485" s="111"/>
      <c r="YQ485" s="111"/>
      <c r="YR485" s="111"/>
      <c r="YS485" s="111"/>
      <c r="YT485" s="111"/>
      <c r="YU485" s="111"/>
      <c r="YV485" s="111"/>
      <c r="YW485" s="111"/>
      <c r="YX485" s="111"/>
      <c r="YY485" s="111"/>
      <c r="YZ485" s="111"/>
      <c r="ZA485" s="111"/>
      <c r="ZB485" s="111"/>
      <c r="ZC485" s="111"/>
      <c r="ZD485" s="111"/>
      <c r="ZE485" s="111"/>
      <c r="ZF485" s="111"/>
      <c r="ZG485" s="111"/>
      <c r="ZH485" s="111"/>
      <c r="ZI485" s="111"/>
      <c r="ZJ485" s="111"/>
      <c r="ZK485" s="111"/>
      <c r="ZL485" s="111"/>
      <c r="ZM485" s="111"/>
      <c r="ZN485" s="111"/>
      <c r="ZO485" s="111"/>
      <c r="ZP485" s="111"/>
      <c r="ZQ485" s="111"/>
      <c r="ZR485" s="111"/>
      <c r="ZS485" s="111"/>
      <c r="ZT485" s="111"/>
      <c r="ZU485" s="111"/>
      <c r="ZV485" s="111"/>
      <c r="ZW485" s="111"/>
      <c r="ZX485" s="111"/>
      <c r="ZY485" s="111"/>
      <c r="ZZ485" s="111"/>
      <c r="AAA485" s="111"/>
      <c r="AAB485" s="111"/>
      <c r="AAC485" s="111"/>
      <c r="AAD485" s="111"/>
      <c r="AAE485" s="111"/>
      <c r="AAF485" s="111"/>
      <c r="AAG485" s="111"/>
      <c r="AAH485" s="111"/>
      <c r="AAI485" s="111"/>
      <c r="AAJ485" s="111"/>
      <c r="AAK485" s="111"/>
      <c r="AAL485" s="111"/>
      <c r="AAM485" s="111"/>
      <c r="AAN485" s="111"/>
      <c r="AAO485" s="111"/>
      <c r="AAP485" s="111"/>
      <c r="AAQ485" s="111"/>
      <c r="AAR485" s="111"/>
      <c r="AAS485" s="111"/>
      <c r="AAT485" s="111"/>
      <c r="AAU485" s="111"/>
      <c r="AAV485" s="111"/>
      <c r="AAW485" s="111"/>
      <c r="AAX485" s="111"/>
      <c r="AAY485" s="111"/>
      <c r="AAZ485" s="111"/>
      <c r="ABA485" s="111"/>
      <c r="ABB485" s="111"/>
      <c r="ABC485" s="111"/>
      <c r="ABD485" s="111"/>
      <c r="ABE485" s="111"/>
      <c r="ABF485" s="111"/>
      <c r="ABG485" s="111"/>
      <c r="ABH485" s="111"/>
      <c r="ABI485" s="111"/>
      <c r="ABJ485" s="111"/>
      <c r="ABK485" s="111"/>
      <c r="ABL485" s="111"/>
      <c r="ABM485" s="111"/>
      <c r="ABN485" s="111"/>
      <c r="ABO485" s="111"/>
      <c r="ABP485" s="111"/>
      <c r="ABQ485" s="111"/>
      <c r="ABR485" s="111"/>
      <c r="ABS485" s="111"/>
      <c r="ABT485" s="111"/>
      <c r="ABU485" s="111"/>
      <c r="ABV485" s="111"/>
      <c r="ABW485" s="111"/>
      <c r="ABX485" s="111"/>
      <c r="ABY485" s="111"/>
      <c r="ABZ485" s="111"/>
      <c r="ACA485" s="111"/>
      <c r="ACB485" s="111"/>
      <c r="ACC485" s="111"/>
      <c r="ACD485" s="111"/>
      <c r="ACE485" s="111"/>
      <c r="ACF485" s="111"/>
      <c r="ACG485" s="111"/>
      <c r="ACH485" s="111"/>
      <c r="ACI485" s="111"/>
      <c r="ACJ485" s="111"/>
      <c r="ACK485" s="111"/>
      <c r="ACL485" s="111"/>
      <c r="ACM485" s="111"/>
      <c r="ACN485" s="111"/>
      <c r="ACO485" s="111"/>
      <c r="ACP485" s="111"/>
      <c r="ACQ485" s="111"/>
      <c r="ACR485" s="111"/>
      <c r="ACS485" s="111"/>
      <c r="ACT485" s="111"/>
      <c r="ACU485" s="111"/>
      <c r="ACV485" s="111"/>
      <c r="ACW485" s="111"/>
      <c r="ACX485" s="111"/>
      <c r="ACY485" s="111"/>
      <c r="ACZ485" s="111"/>
      <c r="ADA485" s="111"/>
      <c r="ADB485" s="111"/>
      <c r="ADC485" s="111"/>
      <c r="ADD485" s="111"/>
      <c r="ADE485" s="111"/>
      <c r="ADF485" s="111"/>
      <c r="ADG485" s="111"/>
      <c r="ADH485" s="111"/>
      <c r="ADI485" s="111"/>
      <c r="ADJ485" s="111"/>
      <c r="ADK485" s="111"/>
      <c r="ADL485" s="111"/>
      <c r="ADM485" s="111"/>
      <c r="ADN485" s="111"/>
      <c r="ADO485" s="111"/>
      <c r="ADP485" s="111"/>
      <c r="ADQ485" s="111"/>
      <c r="ADR485" s="111"/>
      <c r="ADS485" s="111"/>
      <c r="ADT485" s="111"/>
      <c r="ADU485" s="111"/>
      <c r="ADV485" s="111"/>
    </row>
    <row r="486" spans="4:802" s="110" customFormat="1"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  <c r="AA486" s="111"/>
      <c r="AB486" s="111"/>
      <c r="AC486" s="111"/>
      <c r="AD486" s="111"/>
      <c r="AE486" s="111"/>
      <c r="AF486" s="111"/>
      <c r="AG486" s="111"/>
      <c r="AH486" s="111"/>
      <c r="AI486" s="111"/>
      <c r="AJ486" s="111"/>
      <c r="AK486" s="111"/>
      <c r="AL486" s="111"/>
      <c r="AM486" s="111"/>
      <c r="AN486" s="111"/>
      <c r="AO486" s="111"/>
      <c r="AP486" s="111"/>
      <c r="AQ486" s="111"/>
      <c r="AR486" s="111"/>
      <c r="AS486" s="111"/>
      <c r="AT486" s="111"/>
      <c r="AU486" s="111"/>
      <c r="AV486" s="111"/>
      <c r="AW486" s="111"/>
      <c r="AX486" s="111"/>
      <c r="AY486" s="111"/>
      <c r="AZ486" s="111"/>
      <c r="BA486" s="111"/>
      <c r="BB486" s="111"/>
      <c r="BC486" s="111"/>
      <c r="BD486" s="111"/>
      <c r="BE486" s="111"/>
      <c r="BF486" s="111"/>
      <c r="BG486" s="111"/>
      <c r="BH486" s="111"/>
      <c r="BI486" s="111"/>
      <c r="BJ486" s="111"/>
      <c r="BK486" s="111"/>
      <c r="BL486" s="111"/>
      <c r="BM486" s="111"/>
      <c r="BN486" s="111"/>
      <c r="BO486" s="111"/>
      <c r="BP486" s="111"/>
      <c r="BQ486" s="111"/>
      <c r="BR486" s="111"/>
      <c r="BS486" s="111"/>
      <c r="BT486" s="111"/>
      <c r="BU486" s="111"/>
      <c r="BV486" s="111"/>
      <c r="BW486" s="111"/>
      <c r="BX486" s="111"/>
      <c r="BY486" s="111"/>
      <c r="BZ486" s="111"/>
      <c r="CA486" s="111"/>
      <c r="CB486" s="111"/>
      <c r="CC486" s="111"/>
      <c r="CD486" s="111"/>
      <c r="CE486" s="111"/>
      <c r="CF486" s="111"/>
      <c r="CG486" s="111"/>
      <c r="CH486" s="111"/>
      <c r="CI486" s="111"/>
      <c r="CJ486" s="111"/>
      <c r="CK486" s="111"/>
      <c r="CL486" s="111"/>
      <c r="CM486" s="111"/>
      <c r="CN486" s="111"/>
      <c r="CO486" s="111"/>
      <c r="CP486" s="111"/>
      <c r="CQ486" s="111"/>
      <c r="CR486" s="111"/>
      <c r="CS486" s="111"/>
      <c r="CT486" s="111"/>
      <c r="CU486" s="111"/>
      <c r="CV486" s="111"/>
      <c r="CW486" s="111"/>
      <c r="CX486" s="111"/>
      <c r="CY486" s="111"/>
      <c r="CZ486" s="111"/>
      <c r="DA486" s="111"/>
      <c r="DB486" s="111"/>
      <c r="DC486" s="111"/>
      <c r="DD486" s="111"/>
      <c r="DE486" s="111"/>
      <c r="DF486" s="111"/>
      <c r="DG486" s="111"/>
      <c r="DH486" s="111"/>
      <c r="DI486" s="111"/>
      <c r="DJ486" s="111"/>
      <c r="DK486" s="111"/>
      <c r="DL486" s="111"/>
      <c r="DM486" s="111"/>
      <c r="DN486" s="111"/>
      <c r="DO486" s="111"/>
      <c r="DP486" s="111"/>
      <c r="DQ486" s="111"/>
      <c r="DR486" s="111"/>
      <c r="DS486" s="111"/>
      <c r="DT486" s="111"/>
      <c r="DU486" s="111"/>
      <c r="DV486" s="111"/>
      <c r="DW486" s="111"/>
      <c r="DX486" s="111"/>
      <c r="DY486" s="111"/>
      <c r="DZ486" s="111"/>
      <c r="EA486" s="111"/>
      <c r="EB486" s="111"/>
      <c r="EC486" s="111"/>
      <c r="ED486" s="111"/>
      <c r="EE486" s="111"/>
      <c r="EF486" s="111"/>
      <c r="EG486" s="111"/>
      <c r="EH486" s="111"/>
      <c r="EI486" s="111"/>
      <c r="EJ486" s="111"/>
      <c r="EK486" s="111"/>
      <c r="EL486" s="111"/>
      <c r="EM486" s="111"/>
      <c r="EN486" s="111"/>
      <c r="EO486" s="111"/>
      <c r="EP486" s="111"/>
      <c r="EQ486" s="111"/>
      <c r="ER486" s="111"/>
      <c r="ES486" s="111"/>
      <c r="ET486" s="111"/>
      <c r="EU486" s="111"/>
      <c r="EV486" s="111"/>
      <c r="EW486" s="111"/>
      <c r="EX486" s="111"/>
      <c r="EY486" s="111"/>
      <c r="EZ486" s="111"/>
      <c r="FA486" s="111"/>
      <c r="FB486" s="111"/>
      <c r="FC486" s="111"/>
      <c r="FD486" s="111"/>
      <c r="FE486" s="111"/>
      <c r="FF486" s="111"/>
      <c r="FG486" s="111"/>
      <c r="FH486" s="111"/>
      <c r="FI486" s="111"/>
      <c r="FJ486" s="111"/>
      <c r="FK486" s="111"/>
      <c r="FL486" s="111"/>
      <c r="FM486" s="111"/>
      <c r="FN486" s="111"/>
      <c r="FO486" s="111"/>
      <c r="FP486" s="111"/>
      <c r="FQ486" s="111"/>
      <c r="FR486" s="111"/>
      <c r="FS486" s="111"/>
      <c r="FT486" s="111"/>
      <c r="FU486" s="111"/>
      <c r="FV486" s="111"/>
      <c r="FW486" s="111"/>
      <c r="FX486" s="111"/>
      <c r="FY486" s="111"/>
      <c r="FZ486" s="111"/>
      <c r="GA486" s="111"/>
      <c r="GB486" s="111"/>
      <c r="GC486" s="111"/>
      <c r="GD486" s="111"/>
      <c r="GE486" s="111"/>
      <c r="GF486" s="111"/>
      <c r="GG486" s="111"/>
      <c r="GH486" s="111"/>
      <c r="GI486" s="111"/>
      <c r="GJ486" s="111"/>
      <c r="GK486" s="111"/>
      <c r="GL486" s="111"/>
      <c r="GM486" s="111"/>
      <c r="GN486" s="111"/>
      <c r="GO486" s="111"/>
      <c r="GP486" s="111"/>
      <c r="GQ486" s="111"/>
      <c r="GR486" s="111"/>
      <c r="GS486" s="111"/>
      <c r="GT486" s="111"/>
      <c r="GU486" s="111"/>
      <c r="GV486" s="111"/>
      <c r="GW486" s="111"/>
      <c r="GX486" s="111"/>
      <c r="GY486" s="111"/>
      <c r="GZ486" s="111"/>
      <c r="HA486" s="111"/>
      <c r="HB486" s="111"/>
      <c r="HC486" s="111"/>
      <c r="HD486" s="111"/>
      <c r="HE486" s="111"/>
      <c r="HF486" s="111"/>
      <c r="HG486" s="111"/>
      <c r="HH486" s="111"/>
      <c r="HI486" s="111"/>
      <c r="HJ486" s="111"/>
      <c r="HK486" s="111"/>
      <c r="HL486" s="111"/>
      <c r="HM486" s="111"/>
      <c r="HN486" s="111"/>
      <c r="HO486" s="111"/>
      <c r="HP486" s="111"/>
      <c r="HQ486" s="111"/>
      <c r="HR486" s="111"/>
      <c r="HS486" s="111"/>
      <c r="HT486" s="111"/>
      <c r="HU486" s="111"/>
      <c r="HV486" s="111"/>
      <c r="HW486" s="111"/>
      <c r="HX486" s="111"/>
      <c r="HY486" s="111"/>
      <c r="HZ486" s="111"/>
      <c r="IA486" s="111"/>
      <c r="IB486" s="111"/>
      <c r="IC486" s="111"/>
      <c r="ID486" s="111"/>
      <c r="IE486" s="111"/>
      <c r="IF486" s="111"/>
      <c r="IG486" s="111"/>
      <c r="IH486" s="111"/>
      <c r="II486" s="111"/>
      <c r="IJ486" s="111"/>
      <c r="IK486" s="111"/>
      <c r="IL486" s="111"/>
      <c r="IM486" s="111"/>
      <c r="IN486" s="111"/>
      <c r="IO486" s="111"/>
      <c r="IP486" s="111"/>
      <c r="IQ486" s="111"/>
      <c r="IR486" s="111"/>
      <c r="IS486" s="111"/>
      <c r="IT486" s="111"/>
      <c r="IU486" s="111"/>
      <c r="IV486" s="111"/>
      <c r="IW486" s="111"/>
      <c r="IX486" s="111"/>
      <c r="IY486" s="111"/>
      <c r="IZ486" s="111"/>
      <c r="JA486" s="111"/>
      <c r="JB486" s="111"/>
      <c r="JC486" s="111"/>
      <c r="JD486" s="111"/>
      <c r="JE486" s="111"/>
      <c r="JF486" s="111"/>
      <c r="JG486" s="111"/>
      <c r="JH486" s="111"/>
      <c r="JI486" s="111"/>
      <c r="JJ486" s="111"/>
      <c r="JK486" s="111"/>
      <c r="JL486" s="111"/>
      <c r="JM486" s="111"/>
      <c r="JN486" s="111"/>
      <c r="JO486" s="111"/>
      <c r="JP486" s="111"/>
      <c r="JQ486" s="111"/>
      <c r="JR486" s="111"/>
      <c r="JS486" s="111"/>
      <c r="JT486" s="111"/>
      <c r="JU486" s="111"/>
      <c r="JV486" s="111"/>
      <c r="JW486" s="111"/>
      <c r="JX486" s="111"/>
      <c r="JY486" s="111"/>
      <c r="JZ486" s="111"/>
      <c r="KA486" s="111"/>
      <c r="KB486" s="111"/>
      <c r="KC486" s="111"/>
      <c r="KD486" s="111"/>
      <c r="KE486" s="111"/>
      <c r="KF486" s="111"/>
      <c r="KG486" s="111"/>
      <c r="KH486" s="111"/>
      <c r="KI486" s="111"/>
      <c r="KJ486" s="111"/>
      <c r="KK486" s="111"/>
      <c r="KL486" s="111"/>
      <c r="KM486" s="111"/>
      <c r="KN486" s="111"/>
      <c r="KO486" s="111"/>
      <c r="KP486" s="111"/>
      <c r="KQ486" s="111"/>
      <c r="KR486" s="111"/>
      <c r="KS486" s="111"/>
      <c r="KT486" s="111"/>
      <c r="KU486" s="111"/>
      <c r="KV486" s="111"/>
      <c r="KW486" s="111"/>
      <c r="KX486" s="111"/>
      <c r="KY486" s="111"/>
      <c r="KZ486" s="111"/>
      <c r="LA486" s="111"/>
      <c r="LB486" s="111"/>
      <c r="LC486" s="111"/>
      <c r="LD486" s="111"/>
      <c r="LE486" s="111"/>
      <c r="LF486" s="111"/>
      <c r="LG486" s="111"/>
      <c r="LH486" s="111"/>
      <c r="LI486" s="111"/>
      <c r="LJ486" s="111"/>
      <c r="LK486" s="111"/>
      <c r="LL486" s="111"/>
      <c r="LM486" s="111"/>
      <c r="LN486" s="111"/>
      <c r="LO486" s="111"/>
      <c r="LP486" s="111"/>
      <c r="LQ486" s="111"/>
      <c r="LR486" s="111"/>
      <c r="LS486" s="111"/>
      <c r="LT486" s="111"/>
      <c r="LU486" s="111"/>
      <c r="LV486" s="111"/>
      <c r="LW486" s="111"/>
      <c r="LX486" s="111"/>
      <c r="LY486" s="111"/>
      <c r="LZ486" s="111"/>
      <c r="MA486" s="111"/>
      <c r="MB486" s="111"/>
      <c r="MC486" s="111"/>
      <c r="MD486" s="111"/>
      <c r="ME486" s="111"/>
      <c r="MF486" s="111"/>
      <c r="MG486" s="111"/>
      <c r="MH486" s="111"/>
      <c r="MI486" s="111"/>
      <c r="MJ486" s="111"/>
      <c r="MK486" s="111"/>
      <c r="ML486" s="111"/>
      <c r="MM486" s="111"/>
      <c r="MN486" s="111"/>
      <c r="MO486" s="111"/>
      <c r="MP486" s="111"/>
      <c r="MQ486" s="111"/>
      <c r="MR486" s="111"/>
      <c r="MS486" s="111"/>
      <c r="MT486" s="111"/>
      <c r="MU486" s="111"/>
      <c r="MV486" s="111"/>
      <c r="MW486" s="111"/>
      <c r="MX486" s="111"/>
      <c r="MY486" s="111"/>
      <c r="MZ486" s="111"/>
      <c r="NA486" s="111"/>
      <c r="NB486" s="111"/>
      <c r="NC486" s="111"/>
      <c r="ND486" s="111"/>
      <c r="NE486" s="111"/>
      <c r="NF486" s="111"/>
      <c r="NG486" s="111"/>
      <c r="NH486" s="111"/>
      <c r="NI486" s="111"/>
      <c r="NJ486" s="111"/>
      <c r="NK486" s="111"/>
      <c r="NL486" s="111"/>
      <c r="NM486" s="111"/>
      <c r="NN486" s="111"/>
      <c r="NO486" s="111"/>
      <c r="NP486" s="111"/>
      <c r="NQ486" s="111"/>
      <c r="NR486" s="111"/>
      <c r="NS486" s="111"/>
      <c r="NT486" s="111"/>
      <c r="NU486" s="111"/>
      <c r="NV486" s="111"/>
      <c r="NW486" s="111"/>
      <c r="NX486" s="111"/>
      <c r="NY486" s="111"/>
      <c r="NZ486" s="111"/>
      <c r="OA486" s="111"/>
      <c r="OB486" s="111"/>
      <c r="OC486" s="111"/>
      <c r="OD486" s="111"/>
      <c r="OE486" s="111"/>
      <c r="OF486" s="111"/>
      <c r="OG486" s="111"/>
      <c r="OH486" s="111"/>
      <c r="OI486" s="111"/>
      <c r="OJ486" s="111"/>
      <c r="OK486" s="111"/>
      <c r="OL486" s="111"/>
      <c r="OM486" s="111"/>
      <c r="ON486" s="111"/>
      <c r="OO486" s="111"/>
      <c r="OP486" s="111"/>
      <c r="OQ486" s="111"/>
      <c r="OR486" s="111"/>
      <c r="OS486" s="111"/>
      <c r="OT486" s="111"/>
      <c r="OU486" s="111"/>
      <c r="OV486" s="111"/>
      <c r="OW486" s="111"/>
      <c r="OX486" s="111"/>
      <c r="OY486" s="111"/>
      <c r="OZ486" s="111"/>
      <c r="PA486" s="111"/>
      <c r="PB486" s="111"/>
      <c r="PC486" s="111"/>
      <c r="PD486" s="111"/>
      <c r="PE486" s="111"/>
      <c r="PF486" s="111"/>
      <c r="PG486" s="111"/>
      <c r="PH486" s="111"/>
      <c r="PI486" s="111"/>
      <c r="PJ486" s="111"/>
      <c r="PK486" s="111"/>
      <c r="PL486" s="111"/>
      <c r="PM486" s="111"/>
      <c r="PN486" s="111"/>
      <c r="PO486" s="111"/>
      <c r="PP486" s="111"/>
      <c r="PQ486" s="111"/>
      <c r="PR486" s="111"/>
      <c r="PS486" s="111"/>
      <c r="PT486" s="111"/>
      <c r="PU486" s="111"/>
      <c r="PV486" s="111"/>
      <c r="PW486" s="111"/>
      <c r="PX486" s="111"/>
      <c r="PY486" s="111"/>
      <c r="PZ486" s="111"/>
      <c r="QA486" s="111"/>
      <c r="QB486" s="111"/>
      <c r="QC486" s="111"/>
      <c r="QD486" s="111"/>
      <c r="QE486" s="111"/>
      <c r="QF486" s="111"/>
      <c r="QG486" s="111"/>
      <c r="QH486" s="111"/>
      <c r="QI486" s="111"/>
      <c r="QJ486" s="111"/>
      <c r="QK486" s="111"/>
      <c r="QL486" s="111"/>
      <c r="QM486" s="111"/>
      <c r="QN486" s="111"/>
      <c r="QO486" s="111"/>
      <c r="QP486" s="111"/>
      <c r="QQ486" s="111"/>
      <c r="QR486" s="111"/>
      <c r="QS486" s="111"/>
      <c r="QT486" s="111"/>
      <c r="QU486" s="111"/>
      <c r="QV486" s="111"/>
      <c r="QW486" s="111"/>
      <c r="QX486" s="111"/>
      <c r="QY486" s="111"/>
      <c r="QZ486" s="111"/>
      <c r="RA486" s="111"/>
      <c r="RB486" s="111"/>
      <c r="RC486" s="111"/>
      <c r="RD486" s="111"/>
      <c r="RE486" s="111"/>
      <c r="RF486" s="111"/>
      <c r="RG486" s="111"/>
      <c r="RH486" s="111"/>
      <c r="RI486" s="111"/>
      <c r="RJ486" s="111"/>
      <c r="RK486" s="111"/>
      <c r="RL486" s="111"/>
      <c r="RM486" s="111"/>
      <c r="RN486" s="111"/>
      <c r="RO486" s="111"/>
      <c r="RP486" s="111"/>
      <c r="RQ486" s="111"/>
      <c r="RR486" s="111"/>
      <c r="RS486" s="111"/>
      <c r="RT486" s="111"/>
      <c r="RU486" s="111"/>
      <c r="RV486" s="111"/>
      <c r="RW486" s="111"/>
      <c r="RX486" s="111"/>
      <c r="RY486" s="111"/>
      <c r="RZ486" s="111"/>
      <c r="SA486" s="111"/>
      <c r="SB486" s="111"/>
      <c r="SC486" s="111"/>
      <c r="SD486" s="111"/>
      <c r="SE486" s="111"/>
      <c r="SF486" s="111"/>
      <c r="SG486" s="111"/>
      <c r="SH486" s="111"/>
      <c r="SI486" s="111"/>
      <c r="SJ486" s="111"/>
      <c r="SK486" s="111"/>
      <c r="SL486" s="111"/>
      <c r="SM486" s="111"/>
      <c r="SN486" s="111"/>
      <c r="SO486" s="111"/>
      <c r="SP486" s="111"/>
      <c r="SQ486" s="111"/>
      <c r="SR486" s="111"/>
      <c r="SS486" s="111"/>
      <c r="ST486" s="111"/>
      <c r="SU486" s="111"/>
      <c r="SV486" s="111"/>
      <c r="SW486" s="111"/>
      <c r="SX486" s="111"/>
      <c r="SY486" s="111"/>
      <c r="SZ486" s="111"/>
      <c r="TA486" s="111"/>
      <c r="TB486" s="111"/>
      <c r="TC486" s="111"/>
      <c r="TD486" s="111"/>
      <c r="TE486" s="111"/>
      <c r="TF486" s="111"/>
      <c r="TG486" s="111"/>
      <c r="TH486" s="111"/>
      <c r="TI486" s="111"/>
      <c r="TJ486" s="111"/>
      <c r="TK486" s="111"/>
      <c r="TL486" s="111"/>
      <c r="TM486" s="111"/>
      <c r="TN486" s="111"/>
      <c r="TO486" s="111"/>
      <c r="TP486" s="111"/>
      <c r="TQ486" s="111"/>
      <c r="TR486" s="111"/>
      <c r="TS486" s="111"/>
      <c r="TT486" s="111"/>
      <c r="TU486" s="111"/>
      <c r="TV486" s="111"/>
      <c r="TW486" s="111"/>
      <c r="TX486" s="111"/>
      <c r="TY486" s="111"/>
      <c r="TZ486" s="111"/>
      <c r="UA486" s="111"/>
      <c r="UB486" s="111"/>
      <c r="UC486" s="111"/>
      <c r="UD486" s="111"/>
      <c r="UE486" s="111"/>
      <c r="UF486" s="111"/>
      <c r="UG486" s="111"/>
      <c r="UH486" s="111"/>
      <c r="UI486" s="111"/>
      <c r="UJ486" s="111"/>
      <c r="UK486" s="111"/>
      <c r="UL486" s="111"/>
      <c r="UM486" s="111"/>
      <c r="UN486" s="111"/>
      <c r="UO486" s="111"/>
      <c r="UP486" s="111"/>
      <c r="UQ486" s="111"/>
      <c r="UR486" s="111"/>
      <c r="US486" s="111"/>
      <c r="UT486" s="111"/>
      <c r="UU486" s="111"/>
      <c r="UV486" s="111"/>
      <c r="UW486" s="111"/>
      <c r="UX486" s="111"/>
      <c r="UY486" s="111"/>
      <c r="UZ486" s="111"/>
      <c r="VA486" s="111"/>
      <c r="VB486" s="111"/>
      <c r="VC486" s="111"/>
      <c r="VD486" s="111"/>
      <c r="VE486" s="111"/>
      <c r="VF486" s="111"/>
      <c r="VG486" s="111"/>
      <c r="VH486" s="111"/>
      <c r="VI486" s="111"/>
      <c r="VJ486" s="111"/>
      <c r="VK486" s="111"/>
      <c r="VL486" s="111"/>
      <c r="VM486" s="111"/>
      <c r="VN486" s="111"/>
      <c r="VO486" s="111"/>
      <c r="VP486" s="111"/>
      <c r="VQ486" s="111"/>
      <c r="VR486" s="111"/>
      <c r="VS486" s="111"/>
      <c r="VT486" s="111"/>
      <c r="VU486" s="111"/>
      <c r="VV486" s="111"/>
      <c r="VW486" s="111"/>
      <c r="VX486" s="111"/>
      <c r="VY486" s="111"/>
      <c r="VZ486" s="111"/>
      <c r="WA486" s="111"/>
      <c r="WB486" s="111"/>
      <c r="WC486" s="111"/>
      <c r="WD486" s="111"/>
      <c r="WE486" s="111"/>
      <c r="WF486" s="111"/>
      <c r="WG486" s="111"/>
      <c r="WH486" s="111"/>
      <c r="WI486" s="111"/>
      <c r="WJ486" s="111"/>
      <c r="WK486" s="111"/>
      <c r="WL486" s="111"/>
      <c r="WM486" s="111"/>
      <c r="WN486" s="111"/>
      <c r="WO486" s="111"/>
      <c r="WP486" s="111"/>
      <c r="WQ486" s="111"/>
      <c r="WR486" s="111"/>
      <c r="WS486" s="111"/>
      <c r="WT486" s="111"/>
      <c r="WU486" s="111"/>
      <c r="WV486" s="111"/>
      <c r="WW486" s="111"/>
      <c r="WX486" s="111"/>
      <c r="WY486" s="111"/>
      <c r="WZ486" s="111"/>
      <c r="XA486" s="111"/>
      <c r="XB486" s="111"/>
      <c r="XC486" s="111"/>
      <c r="XD486" s="111"/>
      <c r="XE486" s="111"/>
      <c r="XF486" s="111"/>
      <c r="XG486" s="111"/>
      <c r="XH486" s="111"/>
      <c r="XI486" s="111"/>
      <c r="XJ486" s="111"/>
      <c r="XK486" s="111"/>
      <c r="XL486" s="111"/>
      <c r="XM486" s="111"/>
      <c r="XN486" s="111"/>
      <c r="XO486" s="111"/>
      <c r="XP486" s="111"/>
      <c r="XQ486" s="111"/>
      <c r="XR486" s="111"/>
      <c r="XS486" s="111"/>
      <c r="XT486" s="111"/>
      <c r="XU486" s="111"/>
      <c r="XV486" s="111"/>
      <c r="XW486" s="111"/>
      <c r="XX486" s="111"/>
      <c r="XY486" s="111"/>
      <c r="XZ486" s="111"/>
      <c r="YA486" s="111"/>
      <c r="YB486" s="111"/>
      <c r="YC486" s="111"/>
      <c r="YD486" s="111"/>
      <c r="YE486" s="111"/>
      <c r="YF486" s="111"/>
      <c r="YG486" s="111"/>
      <c r="YH486" s="111"/>
      <c r="YI486" s="111"/>
      <c r="YJ486" s="111"/>
      <c r="YK486" s="111"/>
      <c r="YL486" s="111"/>
      <c r="YM486" s="111"/>
      <c r="YN486" s="111"/>
      <c r="YO486" s="111"/>
      <c r="YP486" s="111"/>
      <c r="YQ486" s="111"/>
      <c r="YR486" s="111"/>
      <c r="YS486" s="111"/>
      <c r="YT486" s="111"/>
      <c r="YU486" s="111"/>
      <c r="YV486" s="111"/>
      <c r="YW486" s="111"/>
      <c r="YX486" s="111"/>
      <c r="YY486" s="111"/>
      <c r="YZ486" s="111"/>
      <c r="ZA486" s="111"/>
      <c r="ZB486" s="111"/>
      <c r="ZC486" s="111"/>
      <c r="ZD486" s="111"/>
      <c r="ZE486" s="111"/>
      <c r="ZF486" s="111"/>
      <c r="ZG486" s="111"/>
      <c r="ZH486" s="111"/>
      <c r="ZI486" s="111"/>
      <c r="ZJ486" s="111"/>
      <c r="ZK486" s="111"/>
      <c r="ZL486" s="111"/>
      <c r="ZM486" s="111"/>
      <c r="ZN486" s="111"/>
      <c r="ZO486" s="111"/>
      <c r="ZP486" s="111"/>
      <c r="ZQ486" s="111"/>
      <c r="ZR486" s="111"/>
      <c r="ZS486" s="111"/>
      <c r="ZT486" s="111"/>
      <c r="ZU486" s="111"/>
      <c r="ZV486" s="111"/>
      <c r="ZW486" s="111"/>
      <c r="ZX486" s="111"/>
      <c r="ZY486" s="111"/>
      <c r="ZZ486" s="111"/>
      <c r="AAA486" s="111"/>
      <c r="AAB486" s="111"/>
      <c r="AAC486" s="111"/>
      <c r="AAD486" s="111"/>
      <c r="AAE486" s="111"/>
      <c r="AAF486" s="111"/>
      <c r="AAG486" s="111"/>
      <c r="AAH486" s="111"/>
      <c r="AAI486" s="111"/>
      <c r="AAJ486" s="111"/>
      <c r="AAK486" s="111"/>
      <c r="AAL486" s="111"/>
      <c r="AAM486" s="111"/>
      <c r="AAN486" s="111"/>
      <c r="AAO486" s="111"/>
      <c r="AAP486" s="111"/>
      <c r="AAQ486" s="111"/>
      <c r="AAR486" s="111"/>
      <c r="AAS486" s="111"/>
      <c r="AAT486" s="111"/>
      <c r="AAU486" s="111"/>
      <c r="AAV486" s="111"/>
      <c r="AAW486" s="111"/>
      <c r="AAX486" s="111"/>
      <c r="AAY486" s="111"/>
      <c r="AAZ486" s="111"/>
      <c r="ABA486" s="111"/>
      <c r="ABB486" s="111"/>
      <c r="ABC486" s="111"/>
      <c r="ABD486" s="111"/>
      <c r="ABE486" s="111"/>
      <c r="ABF486" s="111"/>
      <c r="ABG486" s="111"/>
      <c r="ABH486" s="111"/>
      <c r="ABI486" s="111"/>
      <c r="ABJ486" s="111"/>
      <c r="ABK486" s="111"/>
      <c r="ABL486" s="111"/>
      <c r="ABM486" s="111"/>
      <c r="ABN486" s="111"/>
      <c r="ABO486" s="111"/>
      <c r="ABP486" s="111"/>
      <c r="ABQ486" s="111"/>
      <c r="ABR486" s="111"/>
      <c r="ABS486" s="111"/>
      <c r="ABT486" s="111"/>
      <c r="ABU486" s="111"/>
      <c r="ABV486" s="111"/>
      <c r="ABW486" s="111"/>
      <c r="ABX486" s="111"/>
      <c r="ABY486" s="111"/>
      <c r="ABZ486" s="111"/>
      <c r="ACA486" s="111"/>
      <c r="ACB486" s="111"/>
      <c r="ACC486" s="111"/>
      <c r="ACD486" s="111"/>
      <c r="ACE486" s="111"/>
      <c r="ACF486" s="111"/>
      <c r="ACG486" s="111"/>
      <c r="ACH486" s="111"/>
      <c r="ACI486" s="111"/>
      <c r="ACJ486" s="111"/>
      <c r="ACK486" s="111"/>
      <c r="ACL486" s="111"/>
      <c r="ACM486" s="111"/>
      <c r="ACN486" s="111"/>
      <c r="ACO486" s="111"/>
      <c r="ACP486" s="111"/>
      <c r="ACQ486" s="111"/>
      <c r="ACR486" s="111"/>
      <c r="ACS486" s="111"/>
      <c r="ACT486" s="111"/>
      <c r="ACU486" s="111"/>
      <c r="ACV486" s="111"/>
      <c r="ACW486" s="111"/>
      <c r="ACX486" s="111"/>
      <c r="ACY486" s="111"/>
      <c r="ACZ486" s="111"/>
      <c r="ADA486" s="111"/>
      <c r="ADB486" s="111"/>
      <c r="ADC486" s="111"/>
      <c r="ADD486" s="111"/>
      <c r="ADE486" s="111"/>
      <c r="ADF486" s="111"/>
      <c r="ADG486" s="111"/>
      <c r="ADH486" s="111"/>
      <c r="ADI486" s="111"/>
      <c r="ADJ486" s="111"/>
      <c r="ADK486" s="111"/>
      <c r="ADL486" s="111"/>
      <c r="ADM486" s="111"/>
      <c r="ADN486" s="111"/>
      <c r="ADO486" s="111"/>
      <c r="ADP486" s="111"/>
      <c r="ADQ486" s="111"/>
      <c r="ADR486" s="111"/>
      <c r="ADS486" s="111"/>
      <c r="ADT486" s="111"/>
      <c r="ADU486" s="111"/>
      <c r="ADV486" s="111"/>
    </row>
    <row r="487" spans="4:802" s="110" customFormat="1"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  <c r="AA487" s="111"/>
      <c r="AB487" s="111"/>
      <c r="AC487" s="111"/>
      <c r="AD487" s="111"/>
      <c r="AE487" s="111"/>
      <c r="AF487" s="111"/>
      <c r="AG487" s="111"/>
      <c r="AH487" s="111"/>
      <c r="AI487" s="111"/>
      <c r="AJ487" s="111"/>
      <c r="AK487" s="111"/>
      <c r="AL487" s="111"/>
      <c r="AM487" s="111"/>
      <c r="AN487" s="111"/>
      <c r="AO487" s="111"/>
      <c r="AP487" s="111"/>
      <c r="AQ487" s="111"/>
      <c r="AR487" s="111"/>
      <c r="AS487" s="111"/>
      <c r="AT487" s="111"/>
      <c r="AU487" s="111"/>
      <c r="AV487" s="111"/>
      <c r="AW487" s="111"/>
      <c r="AX487" s="111"/>
      <c r="AY487" s="111"/>
      <c r="AZ487" s="111"/>
      <c r="BA487" s="111"/>
      <c r="BB487" s="111"/>
      <c r="BC487" s="111"/>
      <c r="BD487" s="111"/>
      <c r="BE487" s="111"/>
      <c r="BF487" s="111"/>
      <c r="BG487" s="111"/>
      <c r="BH487" s="111"/>
      <c r="BI487" s="111"/>
      <c r="BJ487" s="111"/>
      <c r="BK487" s="111"/>
      <c r="BL487" s="111"/>
      <c r="BM487" s="111"/>
      <c r="BN487" s="111"/>
      <c r="BO487" s="111"/>
      <c r="BP487" s="111"/>
      <c r="BQ487" s="111"/>
      <c r="BR487" s="111"/>
      <c r="BS487" s="111"/>
      <c r="BT487" s="111"/>
      <c r="BU487" s="111"/>
      <c r="BV487" s="111"/>
      <c r="BW487" s="111"/>
      <c r="BX487" s="111"/>
      <c r="BY487" s="111"/>
      <c r="BZ487" s="111"/>
      <c r="CA487" s="111"/>
      <c r="CB487" s="111"/>
      <c r="CC487" s="111"/>
      <c r="CD487" s="111"/>
      <c r="CE487" s="111"/>
      <c r="CF487" s="111"/>
      <c r="CG487" s="111"/>
      <c r="CH487" s="111"/>
      <c r="CI487" s="111"/>
      <c r="CJ487" s="111"/>
      <c r="CK487" s="111"/>
      <c r="CL487" s="111"/>
      <c r="CM487" s="111"/>
      <c r="CN487" s="111"/>
      <c r="CO487" s="111"/>
      <c r="CP487" s="111"/>
      <c r="CQ487" s="111"/>
      <c r="CR487" s="111"/>
      <c r="CS487" s="111"/>
      <c r="CT487" s="111"/>
      <c r="CU487" s="111"/>
      <c r="CV487" s="111"/>
      <c r="CW487" s="111"/>
      <c r="CX487" s="111"/>
      <c r="CY487" s="111"/>
      <c r="CZ487" s="111"/>
      <c r="DA487" s="111"/>
      <c r="DB487" s="111"/>
      <c r="DC487" s="111"/>
      <c r="DD487" s="111"/>
      <c r="DE487" s="111"/>
      <c r="DF487" s="111"/>
      <c r="DG487" s="111"/>
      <c r="DH487" s="111"/>
      <c r="DI487" s="111"/>
      <c r="DJ487" s="111"/>
      <c r="DK487" s="111"/>
      <c r="DL487" s="111"/>
      <c r="DM487" s="111"/>
      <c r="DN487" s="111"/>
      <c r="DO487" s="111"/>
      <c r="DP487" s="111"/>
      <c r="DQ487" s="111"/>
      <c r="DR487" s="111"/>
      <c r="DS487" s="111"/>
      <c r="DT487" s="111"/>
      <c r="DU487" s="111"/>
      <c r="DV487" s="111"/>
      <c r="DW487" s="111"/>
      <c r="DX487" s="111"/>
      <c r="DY487" s="111"/>
      <c r="DZ487" s="111"/>
      <c r="EA487" s="111"/>
      <c r="EB487" s="111"/>
      <c r="EC487" s="111"/>
      <c r="ED487" s="111"/>
      <c r="EE487" s="111"/>
      <c r="EF487" s="111"/>
      <c r="EG487" s="111"/>
      <c r="EH487" s="111"/>
      <c r="EI487" s="111"/>
      <c r="EJ487" s="111"/>
      <c r="EK487" s="111"/>
      <c r="EL487" s="111"/>
      <c r="EM487" s="111"/>
      <c r="EN487" s="111"/>
      <c r="EO487" s="111"/>
      <c r="EP487" s="111"/>
      <c r="EQ487" s="111"/>
      <c r="ER487" s="111"/>
      <c r="ES487" s="111"/>
      <c r="ET487" s="111"/>
      <c r="EU487" s="111"/>
      <c r="EV487" s="111"/>
      <c r="EW487" s="111"/>
      <c r="EX487" s="111"/>
      <c r="EY487" s="111"/>
      <c r="EZ487" s="111"/>
      <c r="FA487" s="111"/>
      <c r="FB487" s="111"/>
      <c r="FC487" s="111"/>
      <c r="FD487" s="111"/>
      <c r="FE487" s="111"/>
      <c r="FF487" s="111"/>
      <c r="FG487" s="111"/>
      <c r="FH487" s="111"/>
      <c r="FI487" s="111"/>
      <c r="FJ487" s="111"/>
      <c r="FK487" s="111"/>
      <c r="FL487" s="111"/>
      <c r="FM487" s="111"/>
      <c r="FN487" s="111"/>
      <c r="FO487" s="111"/>
      <c r="FP487" s="111"/>
      <c r="FQ487" s="111"/>
      <c r="FR487" s="111"/>
      <c r="FS487" s="111"/>
      <c r="FT487" s="111"/>
      <c r="FU487" s="111"/>
      <c r="FV487" s="111"/>
      <c r="FW487" s="111"/>
      <c r="FX487" s="111"/>
      <c r="FY487" s="111"/>
      <c r="FZ487" s="111"/>
      <c r="GA487" s="111"/>
      <c r="GB487" s="111"/>
      <c r="GC487" s="111"/>
      <c r="GD487" s="111"/>
      <c r="GE487" s="111"/>
      <c r="GF487" s="111"/>
      <c r="GG487" s="111"/>
      <c r="GH487" s="111"/>
      <c r="GI487" s="111"/>
      <c r="GJ487" s="111"/>
      <c r="GK487" s="111"/>
      <c r="GL487" s="111"/>
      <c r="GM487" s="111"/>
      <c r="GN487" s="111"/>
      <c r="GO487" s="111"/>
      <c r="GP487" s="111"/>
      <c r="GQ487" s="111"/>
      <c r="GR487" s="111"/>
      <c r="GS487" s="111"/>
      <c r="GT487" s="111"/>
      <c r="GU487" s="111"/>
      <c r="GV487" s="111"/>
      <c r="GW487" s="111"/>
      <c r="GX487" s="111"/>
      <c r="GY487" s="111"/>
      <c r="GZ487" s="111"/>
      <c r="HA487" s="111"/>
      <c r="HB487" s="111"/>
      <c r="HC487" s="111"/>
      <c r="HD487" s="111"/>
      <c r="HE487" s="111"/>
      <c r="HF487" s="111"/>
      <c r="HG487" s="111"/>
      <c r="HH487" s="111"/>
      <c r="HI487" s="111"/>
      <c r="HJ487" s="111"/>
      <c r="HK487" s="111"/>
      <c r="HL487" s="111"/>
      <c r="HM487" s="111"/>
      <c r="HN487" s="111"/>
      <c r="HO487" s="111"/>
      <c r="HP487" s="111"/>
      <c r="HQ487" s="111"/>
      <c r="HR487" s="111"/>
      <c r="HS487" s="111"/>
      <c r="HT487" s="111"/>
      <c r="HU487" s="111"/>
      <c r="HV487" s="111"/>
      <c r="HW487" s="111"/>
      <c r="HX487" s="111"/>
      <c r="HY487" s="111"/>
      <c r="HZ487" s="111"/>
      <c r="IA487" s="111"/>
      <c r="IB487" s="111"/>
      <c r="IC487" s="111"/>
      <c r="ID487" s="111"/>
      <c r="IE487" s="111"/>
      <c r="IF487" s="111"/>
      <c r="IG487" s="111"/>
      <c r="IH487" s="111"/>
      <c r="II487" s="111"/>
      <c r="IJ487" s="111"/>
      <c r="IK487" s="111"/>
      <c r="IL487" s="111"/>
      <c r="IM487" s="111"/>
      <c r="IN487" s="111"/>
      <c r="IO487" s="111"/>
      <c r="IP487" s="111"/>
      <c r="IQ487" s="111"/>
      <c r="IR487" s="111"/>
      <c r="IS487" s="111"/>
      <c r="IT487" s="111"/>
      <c r="IU487" s="111"/>
      <c r="IV487" s="111"/>
      <c r="IW487" s="111"/>
      <c r="IX487" s="111"/>
      <c r="IY487" s="111"/>
      <c r="IZ487" s="111"/>
      <c r="JA487" s="111"/>
      <c r="JB487" s="111"/>
      <c r="JC487" s="111"/>
      <c r="JD487" s="111"/>
      <c r="JE487" s="111"/>
      <c r="JF487" s="111"/>
      <c r="JG487" s="111"/>
      <c r="JH487" s="111"/>
      <c r="JI487" s="111"/>
      <c r="JJ487" s="111"/>
      <c r="JK487" s="111"/>
      <c r="JL487" s="111"/>
      <c r="JM487" s="111"/>
      <c r="JN487" s="111"/>
      <c r="JO487" s="111"/>
      <c r="JP487" s="111"/>
      <c r="JQ487" s="111"/>
      <c r="JR487" s="111"/>
      <c r="JS487" s="111"/>
      <c r="JT487" s="111"/>
      <c r="JU487" s="111"/>
      <c r="JV487" s="111"/>
      <c r="JW487" s="111"/>
      <c r="JX487" s="111"/>
      <c r="JY487" s="111"/>
      <c r="JZ487" s="111"/>
      <c r="KA487" s="111"/>
      <c r="KB487" s="111"/>
      <c r="KC487" s="111"/>
      <c r="KD487" s="111"/>
      <c r="KE487" s="111"/>
      <c r="KF487" s="111"/>
      <c r="KG487" s="111"/>
      <c r="KH487" s="111"/>
      <c r="KI487" s="111"/>
      <c r="KJ487" s="111"/>
      <c r="KK487" s="111"/>
      <c r="KL487" s="111"/>
      <c r="KM487" s="111"/>
      <c r="KN487" s="111"/>
      <c r="KO487" s="111"/>
      <c r="KP487" s="111"/>
      <c r="KQ487" s="111"/>
      <c r="KR487" s="111"/>
      <c r="KS487" s="111"/>
      <c r="KT487" s="111"/>
      <c r="KU487" s="111"/>
      <c r="KV487" s="111"/>
      <c r="KW487" s="111"/>
      <c r="KX487" s="111"/>
      <c r="KY487" s="111"/>
      <c r="KZ487" s="111"/>
      <c r="LA487" s="111"/>
      <c r="LB487" s="111"/>
      <c r="LC487" s="111"/>
      <c r="LD487" s="111"/>
      <c r="LE487" s="111"/>
      <c r="LF487" s="111"/>
      <c r="LG487" s="111"/>
      <c r="LH487" s="111"/>
      <c r="LI487" s="111"/>
      <c r="LJ487" s="111"/>
      <c r="LK487" s="111"/>
      <c r="LL487" s="111"/>
      <c r="LM487" s="111"/>
      <c r="LN487" s="111"/>
      <c r="LO487" s="111"/>
      <c r="LP487" s="111"/>
      <c r="LQ487" s="111"/>
      <c r="LR487" s="111"/>
      <c r="LS487" s="111"/>
      <c r="LT487" s="111"/>
      <c r="LU487" s="111"/>
      <c r="LV487" s="111"/>
      <c r="LW487" s="111"/>
      <c r="LX487" s="111"/>
      <c r="LY487" s="111"/>
      <c r="LZ487" s="111"/>
      <c r="MA487" s="111"/>
      <c r="MB487" s="111"/>
      <c r="MC487" s="111"/>
      <c r="MD487" s="111"/>
      <c r="ME487" s="111"/>
      <c r="MF487" s="111"/>
      <c r="MG487" s="111"/>
      <c r="MH487" s="111"/>
      <c r="MI487" s="111"/>
      <c r="MJ487" s="111"/>
      <c r="MK487" s="111"/>
      <c r="ML487" s="111"/>
      <c r="MM487" s="111"/>
      <c r="MN487" s="111"/>
      <c r="MO487" s="111"/>
      <c r="MP487" s="111"/>
      <c r="MQ487" s="111"/>
      <c r="MR487" s="111"/>
      <c r="MS487" s="111"/>
      <c r="MT487" s="111"/>
      <c r="MU487" s="111"/>
      <c r="MV487" s="111"/>
      <c r="MW487" s="111"/>
      <c r="MX487" s="111"/>
      <c r="MY487" s="111"/>
      <c r="MZ487" s="111"/>
      <c r="NA487" s="111"/>
      <c r="NB487" s="111"/>
      <c r="NC487" s="111"/>
      <c r="ND487" s="111"/>
      <c r="NE487" s="111"/>
      <c r="NF487" s="111"/>
      <c r="NG487" s="111"/>
      <c r="NH487" s="111"/>
      <c r="NI487" s="111"/>
      <c r="NJ487" s="111"/>
      <c r="NK487" s="111"/>
      <c r="NL487" s="111"/>
      <c r="NM487" s="111"/>
      <c r="NN487" s="111"/>
      <c r="NO487" s="111"/>
      <c r="NP487" s="111"/>
      <c r="NQ487" s="111"/>
      <c r="NR487" s="111"/>
      <c r="NS487" s="111"/>
      <c r="NT487" s="111"/>
      <c r="NU487" s="111"/>
      <c r="NV487" s="111"/>
      <c r="NW487" s="111"/>
      <c r="NX487" s="111"/>
      <c r="NY487" s="111"/>
      <c r="NZ487" s="111"/>
      <c r="OA487" s="111"/>
      <c r="OB487" s="111"/>
      <c r="OC487" s="111"/>
      <c r="OD487" s="111"/>
      <c r="OE487" s="111"/>
      <c r="OF487" s="111"/>
      <c r="OG487" s="111"/>
      <c r="OH487" s="111"/>
      <c r="OI487" s="111"/>
      <c r="OJ487" s="111"/>
      <c r="OK487" s="111"/>
      <c r="OL487" s="111"/>
      <c r="OM487" s="111"/>
      <c r="ON487" s="111"/>
      <c r="OO487" s="111"/>
      <c r="OP487" s="111"/>
      <c r="OQ487" s="111"/>
      <c r="OR487" s="111"/>
      <c r="OS487" s="111"/>
      <c r="OT487" s="111"/>
      <c r="OU487" s="111"/>
      <c r="OV487" s="111"/>
      <c r="OW487" s="111"/>
      <c r="OX487" s="111"/>
      <c r="OY487" s="111"/>
      <c r="OZ487" s="111"/>
      <c r="PA487" s="111"/>
      <c r="PB487" s="111"/>
      <c r="PC487" s="111"/>
      <c r="PD487" s="111"/>
      <c r="PE487" s="111"/>
      <c r="PF487" s="111"/>
      <c r="PG487" s="111"/>
      <c r="PH487" s="111"/>
      <c r="PI487" s="111"/>
      <c r="PJ487" s="111"/>
      <c r="PK487" s="111"/>
      <c r="PL487" s="111"/>
      <c r="PM487" s="111"/>
      <c r="PN487" s="111"/>
      <c r="PO487" s="111"/>
      <c r="PP487" s="111"/>
      <c r="PQ487" s="111"/>
      <c r="PR487" s="111"/>
      <c r="PS487" s="111"/>
      <c r="PT487" s="111"/>
      <c r="PU487" s="111"/>
      <c r="PV487" s="111"/>
      <c r="PW487" s="111"/>
      <c r="PX487" s="111"/>
      <c r="PY487" s="111"/>
      <c r="PZ487" s="111"/>
      <c r="QA487" s="111"/>
      <c r="QB487" s="111"/>
      <c r="QC487" s="111"/>
      <c r="QD487" s="111"/>
      <c r="QE487" s="111"/>
      <c r="QF487" s="111"/>
      <c r="QG487" s="111"/>
      <c r="QH487" s="111"/>
      <c r="QI487" s="111"/>
      <c r="QJ487" s="111"/>
      <c r="QK487" s="111"/>
      <c r="QL487" s="111"/>
      <c r="QM487" s="111"/>
      <c r="QN487" s="111"/>
      <c r="QO487" s="111"/>
      <c r="QP487" s="111"/>
      <c r="QQ487" s="111"/>
      <c r="QR487" s="111"/>
      <c r="QS487" s="111"/>
      <c r="QT487" s="111"/>
      <c r="QU487" s="111"/>
      <c r="QV487" s="111"/>
      <c r="QW487" s="111"/>
      <c r="QX487" s="111"/>
      <c r="QY487" s="111"/>
      <c r="QZ487" s="111"/>
      <c r="RA487" s="111"/>
      <c r="RB487" s="111"/>
      <c r="RC487" s="111"/>
      <c r="RD487" s="111"/>
      <c r="RE487" s="111"/>
      <c r="RF487" s="111"/>
      <c r="RG487" s="111"/>
      <c r="RH487" s="111"/>
      <c r="RI487" s="111"/>
      <c r="RJ487" s="111"/>
      <c r="RK487" s="111"/>
      <c r="RL487" s="111"/>
      <c r="RM487" s="111"/>
      <c r="RN487" s="111"/>
      <c r="RO487" s="111"/>
      <c r="RP487" s="111"/>
      <c r="RQ487" s="111"/>
      <c r="RR487" s="111"/>
      <c r="RS487" s="111"/>
      <c r="RT487" s="111"/>
      <c r="RU487" s="111"/>
      <c r="RV487" s="111"/>
      <c r="RW487" s="111"/>
      <c r="RX487" s="111"/>
      <c r="RY487" s="111"/>
      <c r="RZ487" s="111"/>
      <c r="SA487" s="111"/>
      <c r="SB487" s="111"/>
      <c r="SC487" s="111"/>
      <c r="SD487" s="111"/>
      <c r="SE487" s="111"/>
      <c r="SF487" s="111"/>
      <c r="SG487" s="111"/>
      <c r="SH487" s="111"/>
      <c r="SI487" s="111"/>
      <c r="SJ487" s="111"/>
      <c r="SK487" s="111"/>
      <c r="SL487" s="111"/>
      <c r="SM487" s="111"/>
      <c r="SN487" s="111"/>
      <c r="SO487" s="111"/>
      <c r="SP487" s="111"/>
      <c r="SQ487" s="111"/>
      <c r="SR487" s="111"/>
      <c r="SS487" s="111"/>
      <c r="ST487" s="111"/>
      <c r="SU487" s="111"/>
      <c r="SV487" s="111"/>
      <c r="SW487" s="111"/>
      <c r="SX487" s="111"/>
      <c r="SY487" s="111"/>
      <c r="SZ487" s="111"/>
      <c r="TA487" s="111"/>
      <c r="TB487" s="111"/>
      <c r="TC487" s="111"/>
      <c r="TD487" s="111"/>
      <c r="TE487" s="111"/>
      <c r="TF487" s="111"/>
      <c r="TG487" s="111"/>
      <c r="TH487" s="111"/>
      <c r="TI487" s="111"/>
      <c r="TJ487" s="111"/>
      <c r="TK487" s="111"/>
      <c r="TL487" s="111"/>
      <c r="TM487" s="111"/>
      <c r="TN487" s="111"/>
      <c r="TO487" s="111"/>
      <c r="TP487" s="111"/>
      <c r="TQ487" s="111"/>
      <c r="TR487" s="111"/>
      <c r="TS487" s="111"/>
      <c r="TT487" s="111"/>
      <c r="TU487" s="111"/>
      <c r="TV487" s="111"/>
      <c r="TW487" s="111"/>
      <c r="TX487" s="111"/>
      <c r="TY487" s="111"/>
      <c r="TZ487" s="111"/>
      <c r="UA487" s="111"/>
      <c r="UB487" s="111"/>
      <c r="UC487" s="111"/>
      <c r="UD487" s="111"/>
      <c r="UE487" s="111"/>
      <c r="UF487" s="111"/>
      <c r="UG487" s="111"/>
      <c r="UH487" s="111"/>
      <c r="UI487" s="111"/>
      <c r="UJ487" s="111"/>
      <c r="UK487" s="111"/>
      <c r="UL487" s="111"/>
      <c r="UM487" s="111"/>
      <c r="UN487" s="111"/>
      <c r="UO487" s="111"/>
      <c r="UP487" s="111"/>
      <c r="UQ487" s="111"/>
      <c r="UR487" s="111"/>
      <c r="US487" s="111"/>
      <c r="UT487" s="111"/>
      <c r="UU487" s="111"/>
      <c r="UV487" s="111"/>
      <c r="UW487" s="111"/>
      <c r="UX487" s="111"/>
      <c r="UY487" s="111"/>
      <c r="UZ487" s="111"/>
      <c r="VA487" s="111"/>
      <c r="VB487" s="111"/>
      <c r="VC487" s="111"/>
      <c r="VD487" s="111"/>
      <c r="VE487" s="111"/>
      <c r="VF487" s="111"/>
      <c r="VG487" s="111"/>
      <c r="VH487" s="111"/>
      <c r="VI487" s="111"/>
      <c r="VJ487" s="111"/>
      <c r="VK487" s="111"/>
      <c r="VL487" s="111"/>
      <c r="VM487" s="111"/>
      <c r="VN487" s="111"/>
      <c r="VO487" s="111"/>
      <c r="VP487" s="111"/>
      <c r="VQ487" s="111"/>
      <c r="VR487" s="111"/>
      <c r="VS487" s="111"/>
      <c r="VT487" s="111"/>
      <c r="VU487" s="111"/>
      <c r="VV487" s="111"/>
      <c r="VW487" s="111"/>
      <c r="VX487" s="111"/>
      <c r="VY487" s="111"/>
      <c r="VZ487" s="111"/>
      <c r="WA487" s="111"/>
      <c r="WB487" s="111"/>
      <c r="WC487" s="111"/>
      <c r="WD487" s="111"/>
      <c r="WE487" s="111"/>
      <c r="WF487" s="111"/>
      <c r="WG487" s="111"/>
      <c r="WH487" s="111"/>
      <c r="WI487" s="111"/>
      <c r="WJ487" s="111"/>
      <c r="WK487" s="111"/>
      <c r="WL487" s="111"/>
      <c r="WM487" s="111"/>
      <c r="WN487" s="111"/>
      <c r="WO487" s="111"/>
      <c r="WP487" s="111"/>
      <c r="WQ487" s="111"/>
      <c r="WR487" s="111"/>
      <c r="WS487" s="111"/>
      <c r="WT487" s="111"/>
      <c r="WU487" s="111"/>
      <c r="WV487" s="111"/>
      <c r="WW487" s="111"/>
      <c r="WX487" s="111"/>
      <c r="WY487" s="111"/>
      <c r="WZ487" s="111"/>
      <c r="XA487" s="111"/>
      <c r="XB487" s="111"/>
      <c r="XC487" s="111"/>
      <c r="XD487" s="111"/>
      <c r="XE487" s="111"/>
      <c r="XF487" s="111"/>
      <c r="XG487" s="111"/>
      <c r="XH487" s="111"/>
      <c r="XI487" s="111"/>
      <c r="XJ487" s="111"/>
      <c r="XK487" s="111"/>
      <c r="XL487" s="111"/>
      <c r="XM487" s="111"/>
      <c r="XN487" s="111"/>
      <c r="XO487" s="111"/>
      <c r="XP487" s="111"/>
      <c r="XQ487" s="111"/>
      <c r="XR487" s="111"/>
      <c r="XS487" s="111"/>
      <c r="XT487" s="111"/>
      <c r="XU487" s="111"/>
      <c r="XV487" s="111"/>
      <c r="XW487" s="111"/>
      <c r="XX487" s="111"/>
      <c r="XY487" s="111"/>
      <c r="XZ487" s="111"/>
      <c r="YA487" s="111"/>
      <c r="YB487" s="111"/>
      <c r="YC487" s="111"/>
      <c r="YD487" s="111"/>
      <c r="YE487" s="111"/>
      <c r="YF487" s="111"/>
      <c r="YG487" s="111"/>
      <c r="YH487" s="111"/>
      <c r="YI487" s="111"/>
      <c r="YJ487" s="111"/>
      <c r="YK487" s="111"/>
      <c r="YL487" s="111"/>
      <c r="YM487" s="111"/>
      <c r="YN487" s="111"/>
      <c r="YO487" s="111"/>
      <c r="YP487" s="111"/>
      <c r="YQ487" s="111"/>
      <c r="YR487" s="111"/>
      <c r="YS487" s="111"/>
      <c r="YT487" s="111"/>
      <c r="YU487" s="111"/>
      <c r="YV487" s="111"/>
      <c r="YW487" s="111"/>
      <c r="YX487" s="111"/>
      <c r="YY487" s="111"/>
      <c r="YZ487" s="111"/>
      <c r="ZA487" s="111"/>
      <c r="ZB487" s="111"/>
      <c r="ZC487" s="111"/>
      <c r="ZD487" s="111"/>
      <c r="ZE487" s="111"/>
      <c r="ZF487" s="111"/>
      <c r="ZG487" s="111"/>
      <c r="ZH487" s="111"/>
      <c r="ZI487" s="111"/>
      <c r="ZJ487" s="111"/>
      <c r="ZK487" s="111"/>
      <c r="ZL487" s="111"/>
      <c r="ZM487" s="111"/>
      <c r="ZN487" s="111"/>
      <c r="ZO487" s="111"/>
      <c r="ZP487" s="111"/>
      <c r="ZQ487" s="111"/>
      <c r="ZR487" s="111"/>
      <c r="ZS487" s="111"/>
      <c r="ZT487" s="111"/>
      <c r="ZU487" s="111"/>
      <c r="ZV487" s="111"/>
      <c r="ZW487" s="111"/>
      <c r="ZX487" s="111"/>
      <c r="ZY487" s="111"/>
      <c r="ZZ487" s="111"/>
      <c r="AAA487" s="111"/>
      <c r="AAB487" s="111"/>
      <c r="AAC487" s="111"/>
      <c r="AAD487" s="111"/>
      <c r="AAE487" s="111"/>
      <c r="AAF487" s="111"/>
      <c r="AAG487" s="111"/>
      <c r="AAH487" s="111"/>
      <c r="AAI487" s="111"/>
      <c r="AAJ487" s="111"/>
      <c r="AAK487" s="111"/>
      <c r="AAL487" s="111"/>
      <c r="AAM487" s="111"/>
      <c r="AAN487" s="111"/>
      <c r="AAO487" s="111"/>
      <c r="AAP487" s="111"/>
      <c r="AAQ487" s="111"/>
      <c r="AAR487" s="111"/>
      <c r="AAS487" s="111"/>
      <c r="AAT487" s="111"/>
      <c r="AAU487" s="111"/>
      <c r="AAV487" s="111"/>
      <c r="AAW487" s="111"/>
      <c r="AAX487" s="111"/>
      <c r="AAY487" s="111"/>
      <c r="AAZ487" s="111"/>
      <c r="ABA487" s="111"/>
      <c r="ABB487" s="111"/>
      <c r="ABC487" s="111"/>
      <c r="ABD487" s="111"/>
      <c r="ABE487" s="111"/>
      <c r="ABF487" s="111"/>
      <c r="ABG487" s="111"/>
      <c r="ABH487" s="111"/>
      <c r="ABI487" s="111"/>
      <c r="ABJ487" s="111"/>
      <c r="ABK487" s="111"/>
      <c r="ABL487" s="111"/>
      <c r="ABM487" s="111"/>
      <c r="ABN487" s="111"/>
      <c r="ABO487" s="111"/>
      <c r="ABP487" s="111"/>
      <c r="ABQ487" s="111"/>
      <c r="ABR487" s="111"/>
      <c r="ABS487" s="111"/>
      <c r="ABT487" s="111"/>
      <c r="ABU487" s="111"/>
      <c r="ABV487" s="111"/>
      <c r="ABW487" s="111"/>
      <c r="ABX487" s="111"/>
      <c r="ABY487" s="111"/>
      <c r="ABZ487" s="111"/>
      <c r="ACA487" s="111"/>
      <c r="ACB487" s="111"/>
      <c r="ACC487" s="111"/>
      <c r="ACD487" s="111"/>
      <c r="ACE487" s="111"/>
      <c r="ACF487" s="111"/>
      <c r="ACG487" s="111"/>
      <c r="ACH487" s="111"/>
      <c r="ACI487" s="111"/>
      <c r="ACJ487" s="111"/>
      <c r="ACK487" s="111"/>
      <c r="ACL487" s="111"/>
      <c r="ACM487" s="111"/>
      <c r="ACN487" s="111"/>
      <c r="ACO487" s="111"/>
      <c r="ACP487" s="111"/>
      <c r="ACQ487" s="111"/>
      <c r="ACR487" s="111"/>
      <c r="ACS487" s="111"/>
      <c r="ACT487" s="111"/>
      <c r="ACU487" s="111"/>
      <c r="ACV487" s="111"/>
      <c r="ACW487" s="111"/>
      <c r="ACX487" s="111"/>
      <c r="ACY487" s="111"/>
      <c r="ACZ487" s="111"/>
      <c r="ADA487" s="111"/>
      <c r="ADB487" s="111"/>
      <c r="ADC487" s="111"/>
      <c r="ADD487" s="111"/>
      <c r="ADE487" s="111"/>
      <c r="ADF487" s="111"/>
      <c r="ADG487" s="111"/>
      <c r="ADH487" s="111"/>
      <c r="ADI487" s="111"/>
      <c r="ADJ487" s="111"/>
      <c r="ADK487" s="111"/>
      <c r="ADL487" s="111"/>
      <c r="ADM487" s="111"/>
      <c r="ADN487" s="111"/>
      <c r="ADO487" s="111"/>
      <c r="ADP487" s="111"/>
      <c r="ADQ487" s="111"/>
      <c r="ADR487" s="111"/>
      <c r="ADS487" s="111"/>
      <c r="ADT487" s="111"/>
      <c r="ADU487" s="111"/>
      <c r="ADV487" s="111"/>
    </row>
    <row r="488" spans="4:802" s="110" customFormat="1"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111"/>
      <c r="AE488" s="111"/>
      <c r="AF488" s="111"/>
      <c r="AG488" s="111"/>
      <c r="AH488" s="111"/>
      <c r="AI488" s="111"/>
      <c r="AJ488" s="111"/>
      <c r="AK488" s="111"/>
      <c r="AL488" s="111"/>
      <c r="AM488" s="111"/>
      <c r="AN488" s="111"/>
      <c r="AO488" s="111"/>
      <c r="AP488" s="111"/>
      <c r="AQ488" s="111"/>
      <c r="AR488" s="111"/>
      <c r="AS488" s="111"/>
      <c r="AT488" s="111"/>
      <c r="AU488" s="111"/>
      <c r="AV488" s="111"/>
      <c r="AW488" s="111"/>
      <c r="AX488" s="111"/>
      <c r="AY488" s="111"/>
      <c r="AZ488" s="111"/>
      <c r="BA488" s="111"/>
      <c r="BB488" s="111"/>
      <c r="BC488" s="111"/>
      <c r="BD488" s="111"/>
      <c r="BE488" s="111"/>
      <c r="BF488" s="111"/>
      <c r="BG488" s="111"/>
      <c r="BH488" s="111"/>
      <c r="BI488" s="111"/>
      <c r="BJ488" s="111"/>
      <c r="BK488" s="111"/>
      <c r="BL488" s="111"/>
      <c r="BM488" s="111"/>
      <c r="BN488" s="111"/>
      <c r="BO488" s="111"/>
      <c r="BP488" s="111"/>
      <c r="BQ488" s="111"/>
      <c r="BR488" s="111"/>
      <c r="BS488" s="111"/>
      <c r="BT488" s="111"/>
      <c r="BU488" s="111"/>
      <c r="BV488" s="111"/>
      <c r="BW488" s="111"/>
      <c r="BX488" s="111"/>
      <c r="BY488" s="111"/>
      <c r="BZ488" s="111"/>
      <c r="CA488" s="111"/>
      <c r="CB488" s="111"/>
      <c r="CC488" s="111"/>
      <c r="CD488" s="111"/>
      <c r="CE488" s="111"/>
      <c r="CF488" s="111"/>
      <c r="CG488" s="111"/>
      <c r="CH488" s="111"/>
      <c r="CI488" s="111"/>
      <c r="CJ488" s="111"/>
      <c r="CK488" s="111"/>
      <c r="CL488" s="111"/>
      <c r="CM488" s="111"/>
      <c r="CN488" s="111"/>
      <c r="CO488" s="111"/>
      <c r="CP488" s="111"/>
      <c r="CQ488" s="111"/>
      <c r="CR488" s="111"/>
      <c r="CS488" s="111"/>
      <c r="CT488" s="111"/>
      <c r="CU488" s="111"/>
      <c r="CV488" s="111"/>
      <c r="CW488" s="111"/>
      <c r="CX488" s="111"/>
      <c r="CY488" s="111"/>
      <c r="CZ488" s="111"/>
      <c r="DA488" s="111"/>
      <c r="DB488" s="111"/>
      <c r="DC488" s="111"/>
      <c r="DD488" s="111"/>
      <c r="DE488" s="111"/>
      <c r="DF488" s="111"/>
      <c r="DG488" s="111"/>
      <c r="DH488" s="111"/>
      <c r="DI488" s="111"/>
      <c r="DJ488" s="111"/>
      <c r="DK488" s="111"/>
      <c r="DL488" s="111"/>
      <c r="DM488" s="111"/>
      <c r="DN488" s="111"/>
      <c r="DO488" s="111"/>
      <c r="DP488" s="111"/>
      <c r="DQ488" s="111"/>
      <c r="DR488" s="111"/>
      <c r="DS488" s="111"/>
      <c r="DT488" s="111"/>
      <c r="DU488" s="111"/>
      <c r="DV488" s="111"/>
      <c r="DW488" s="111"/>
      <c r="DX488" s="111"/>
      <c r="DY488" s="111"/>
      <c r="DZ488" s="111"/>
      <c r="EA488" s="111"/>
      <c r="EB488" s="111"/>
      <c r="EC488" s="111"/>
      <c r="ED488" s="111"/>
      <c r="EE488" s="111"/>
      <c r="EF488" s="111"/>
      <c r="EG488" s="111"/>
      <c r="EH488" s="111"/>
      <c r="EI488" s="111"/>
      <c r="EJ488" s="111"/>
      <c r="EK488" s="111"/>
      <c r="EL488" s="111"/>
      <c r="EM488" s="111"/>
      <c r="EN488" s="111"/>
      <c r="EO488" s="111"/>
      <c r="EP488" s="111"/>
      <c r="EQ488" s="111"/>
      <c r="ER488" s="111"/>
      <c r="ES488" s="111"/>
      <c r="ET488" s="111"/>
      <c r="EU488" s="111"/>
      <c r="EV488" s="111"/>
      <c r="EW488" s="111"/>
      <c r="EX488" s="111"/>
      <c r="EY488" s="111"/>
      <c r="EZ488" s="111"/>
      <c r="FA488" s="111"/>
      <c r="FB488" s="111"/>
      <c r="FC488" s="111"/>
      <c r="FD488" s="111"/>
      <c r="FE488" s="111"/>
      <c r="FF488" s="111"/>
      <c r="FG488" s="111"/>
      <c r="FH488" s="111"/>
      <c r="FI488" s="111"/>
      <c r="FJ488" s="111"/>
      <c r="FK488" s="111"/>
      <c r="FL488" s="111"/>
      <c r="FM488" s="111"/>
      <c r="FN488" s="111"/>
      <c r="FO488" s="111"/>
      <c r="FP488" s="111"/>
      <c r="FQ488" s="111"/>
      <c r="FR488" s="111"/>
      <c r="FS488" s="111"/>
      <c r="FT488" s="111"/>
      <c r="FU488" s="111"/>
      <c r="FV488" s="111"/>
      <c r="FW488" s="111"/>
      <c r="FX488" s="111"/>
      <c r="FY488" s="111"/>
      <c r="FZ488" s="111"/>
      <c r="GA488" s="111"/>
      <c r="GB488" s="111"/>
      <c r="GC488" s="111"/>
      <c r="GD488" s="111"/>
      <c r="GE488" s="111"/>
      <c r="GF488" s="111"/>
      <c r="GG488" s="111"/>
      <c r="GH488" s="111"/>
      <c r="GI488" s="111"/>
      <c r="GJ488" s="111"/>
      <c r="GK488" s="111"/>
      <c r="GL488" s="111"/>
      <c r="GM488" s="111"/>
      <c r="GN488" s="111"/>
      <c r="GO488" s="111"/>
      <c r="GP488" s="111"/>
      <c r="GQ488" s="111"/>
      <c r="GR488" s="111"/>
      <c r="GS488" s="111"/>
      <c r="GT488" s="111"/>
      <c r="GU488" s="111"/>
      <c r="GV488" s="111"/>
      <c r="GW488" s="111"/>
      <c r="GX488" s="111"/>
      <c r="GY488" s="111"/>
      <c r="GZ488" s="111"/>
      <c r="HA488" s="111"/>
      <c r="HB488" s="111"/>
      <c r="HC488" s="111"/>
      <c r="HD488" s="111"/>
      <c r="HE488" s="111"/>
      <c r="HF488" s="111"/>
      <c r="HG488" s="111"/>
      <c r="HH488" s="111"/>
      <c r="HI488" s="111"/>
      <c r="HJ488" s="111"/>
      <c r="HK488" s="111"/>
      <c r="HL488" s="111"/>
      <c r="HM488" s="111"/>
      <c r="HN488" s="111"/>
      <c r="HO488" s="111"/>
      <c r="HP488" s="111"/>
      <c r="HQ488" s="111"/>
      <c r="HR488" s="111"/>
      <c r="HS488" s="111"/>
      <c r="HT488" s="111"/>
      <c r="HU488" s="111"/>
      <c r="HV488" s="111"/>
      <c r="HW488" s="111"/>
      <c r="HX488" s="111"/>
      <c r="HY488" s="111"/>
      <c r="HZ488" s="111"/>
      <c r="IA488" s="111"/>
      <c r="IB488" s="111"/>
      <c r="IC488" s="111"/>
      <c r="ID488" s="111"/>
      <c r="IE488" s="111"/>
      <c r="IF488" s="111"/>
      <c r="IG488" s="111"/>
      <c r="IH488" s="111"/>
      <c r="II488" s="111"/>
      <c r="IJ488" s="111"/>
      <c r="IK488" s="111"/>
      <c r="IL488" s="111"/>
      <c r="IM488" s="111"/>
      <c r="IN488" s="111"/>
      <c r="IO488" s="111"/>
      <c r="IP488" s="111"/>
      <c r="IQ488" s="111"/>
      <c r="IR488" s="111"/>
      <c r="IS488" s="111"/>
      <c r="IT488" s="111"/>
      <c r="IU488" s="111"/>
      <c r="IV488" s="111"/>
      <c r="IW488" s="111"/>
      <c r="IX488" s="111"/>
      <c r="IY488" s="111"/>
      <c r="IZ488" s="111"/>
      <c r="JA488" s="111"/>
      <c r="JB488" s="111"/>
      <c r="JC488" s="111"/>
      <c r="JD488" s="111"/>
      <c r="JE488" s="111"/>
      <c r="JF488" s="111"/>
      <c r="JG488" s="111"/>
      <c r="JH488" s="111"/>
      <c r="JI488" s="111"/>
      <c r="JJ488" s="111"/>
      <c r="JK488" s="111"/>
      <c r="JL488" s="111"/>
      <c r="JM488" s="111"/>
      <c r="JN488" s="111"/>
      <c r="JO488" s="111"/>
      <c r="JP488" s="111"/>
      <c r="JQ488" s="111"/>
      <c r="JR488" s="111"/>
      <c r="JS488" s="111"/>
      <c r="JT488" s="111"/>
      <c r="JU488" s="111"/>
      <c r="JV488" s="111"/>
      <c r="JW488" s="111"/>
      <c r="JX488" s="111"/>
      <c r="JY488" s="111"/>
      <c r="JZ488" s="111"/>
      <c r="KA488" s="111"/>
      <c r="KB488" s="111"/>
      <c r="KC488" s="111"/>
      <c r="KD488" s="111"/>
      <c r="KE488" s="111"/>
      <c r="KF488" s="111"/>
      <c r="KG488" s="111"/>
      <c r="KH488" s="111"/>
      <c r="KI488" s="111"/>
      <c r="KJ488" s="111"/>
      <c r="KK488" s="111"/>
      <c r="KL488" s="111"/>
      <c r="KM488" s="111"/>
      <c r="KN488" s="111"/>
      <c r="KO488" s="111"/>
      <c r="KP488" s="111"/>
      <c r="KQ488" s="111"/>
      <c r="KR488" s="111"/>
      <c r="KS488" s="111"/>
      <c r="KT488" s="111"/>
      <c r="KU488" s="111"/>
      <c r="KV488" s="111"/>
      <c r="KW488" s="111"/>
      <c r="KX488" s="111"/>
      <c r="KY488" s="111"/>
      <c r="KZ488" s="111"/>
      <c r="LA488" s="111"/>
      <c r="LB488" s="111"/>
      <c r="LC488" s="111"/>
      <c r="LD488" s="111"/>
      <c r="LE488" s="111"/>
      <c r="LF488" s="111"/>
      <c r="LG488" s="111"/>
      <c r="LH488" s="111"/>
      <c r="LI488" s="111"/>
      <c r="LJ488" s="111"/>
      <c r="LK488" s="111"/>
      <c r="LL488" s="111"/>
      <c r="LM488" s="111"/>
      <c r="LN488" s="111"/>
      <c r="LO488" s="111"/>
      <c r="LP488" s="111"/>
      <c r="LQ488" s="111"/>
      <c r="LR488" s="111"/>
      <c r="LS488" s="111"/>
      <c r="LT488" s="111"/>
      <c r="LU488" s="111"/>
      <c r="LV488" s="111"/>
      <c r="LW488" s="111"/>
      <c r="LX488" s="111"/>
      <c r="LY488" s="111"/>
      <c r="LZ488" s="111"/>
      <c r="MA488" s="111"/>
      <c r="MB488" s="111"/>
      <c r="MC488" s="111"/>
      <c r="MD488" s="111"/>
      <c r="ME488" s="111"/>
      <c r="MF488" s="111"/>
      <c r="MG488" s="111"/>
      <c r="MH488" s="111"/>
      <c r="MI488" s="111"/>
      <c r="MJ488" s="111"/>
      <c r="MK488" s="111"/>
      <c r="ML488" s="111"/>
      <c r="MM488" s="111"/>
      <c r="MN488" s="111"/>
      <c r="MO488" s="111"/>
      <c r="MP488" s="111"/>
      <c r="MQ488" s="111"/>
      <c r="MR488" s="111"/>
      <c r="MS488" s="111"/>
      <c r="MT488" s="111"/>
      <c r="MU488" s="111"/>
      <c r="MV488" s="111"/>
      <c r="MW488" s="111"/>
      <c r="MX488" s="111"/>
      <c r="MY488" s="111"/>
      <c r="MZ488" s="111"/>
      <c r="NA488" s="111"/>
      <c r="NB488" s="111"/>
      <c r="NC488" s="111"/>
      <c r="ND488" s="111"/>
      <c r="NE488" s="111"/>
      <c r="NF488" s="111"/>
      <c r="NG488" s="111"/>
      <c r="NH488" s="111"/>
      <c r="NI488" s="111"/>
      <c r="NJ488" s="111"/>
      <c r="NK488" s="111"/>
      <c r="NL488" s="111"/>
      <c r="NM488" s="111"/>
      <c r="NN488" s="111"/>
      <c r="NO488" s="111"/>
      <c r="NP488" s="111"/>
      <c r="NQ488" s="111"/>
      <c r="NR488" s="111"/>
      <c r="NS488" s="111"/>
      <c r="NT488" s="111"/>
      <c r="NU488" s="111"/>
      <c r="NV488" s="111"/>
      <c r="NW488" s="111"/>
      <c r="NX488" s="111"/>
      <c r="NY488" s="111"/>
      <c r="NZ488" s="111"/>
      <c r="OA488" s="111"/>
      <c r="OB488" s="111"/>
      <c r="OC488" s="111"/>
      <c r="OD488" s="111"/>
      <c r="OE488" s="111"/>
      <c r="OF488" s="111"/>
      <c r="OG488" s="111"/>
      <c r="OH488" s="111"/>
      <c r="OI488" s="111"/>
      <c r="OJ488" s="111"/>
      <c r="OK488" s="111"/>
      <c r="OL488" s="111"/>
      <c r="OM488" s="111"/>
      <c r="ON488" s="111"/>
      <c r="OO488" s="111"/>
      <c r="OP488" s="111"/>
      <c r="OQ488" s="111"/>
      <c r="OR488" s="111"/>
      <c r="OS488" s="111"/>
      <c r="OT488" s="111"/>
      <c r="OU488" s="111"/>
      <c r="OV488" s="111"/>
      <c r="OW488" s="111"/>
      <c r="OX488" s="111"/>
      <c r="OY488" s="111"/>
      <c r="OZ488" s="111"/>
      <c r="PA488" s="111"/>
      <c r="PB488" s="111"/>
      <c r="PC488" s="111"/>
      <c r="PD488" s="111"/>
      <c r="PE488" s="111"/>
      <c r="PF488" s="111"/>
      <c r="PG488" s="111"/>
      <c r="PH488" s="111"/>
      <c r="PI488" s="111"/>
      <c r="PJ488" s="111"/>
      <c r="PK488" s="111"/>
      <c r="PL488" s="111"/>
      <c r="PM488" s="111"/>
      <c r="PN488" s="111"/>
      <c r="PO488" s="111"/>
      <c r="PP488" s="111"/>
      <c r="PQ488" s="111"/>
      <c r="PR488" s="111"/>
      <c r="PS488" s="111"/>
      <c r="PT488" s="111"/>
      <c r="PU488" s="111"/>
      <c r="PV488" s="111"/>
      <c r="PW488" s="111"/>
      <c r="PX488" s="111"/>
      <c r="PY488" s="111"/>
      <c r="PZ488" s="111"/>
      <c r="QA488" s="111"/>
      <c r="QB488" s="111"/>
      <c r="QC488" s="111"/>
      <c r="QD488" s="111"/>
      <c r="QE488" s="111"/>
      <c r="QF488" s="111"/>
      <c r="QG488" s="111"/>
      <c r="QH488" s="111"/>
      <c r="QI488" s="111"/>
      <c r="QJ488" s="111"/>
      <c r="QK488" s="111"/>
      <c r="QL488" s="111"/>
      <c r="QM488" s="111"/>
      <c r="QN488" s="111"/>
      <c r="QO488" s="111"/>
      <c r="QP488" s="111"/>
      <c r="QQ488" s="111"/>
      <c r="QR488" s="111"/>
      <c r="QS488" s="111"/>
      <c r="QT488" s="111"/>
      <c r="QU488" s="111"/>
      <c r="QV488" s="111"/>
      <c r="QW488" s="111"/>
      <c r="QX488" s="111"/>
      <c r="QY488" s="111"/>
      <c r="QZ488" s="111"/>
      <c r="RA488" s="111"/>
      <c r="RB488" s="111"/>
      <c r="RC488" s="111"/>
      <c r="RD488" s="111"/>
      <c r="RE488" s="111"/>
      <c r="RF488" s="111"/>
      <c r="RG488" s="111"/>
      <c r="RH488" s="111"/>
      <c r="RI488" s="111"/>
      <c r="RJ488" s="111"/>
      <c r="RK488" s="111"/>
      <c r="RL488" s="111"/>
      <c r="RM488" s="111"/>
      <c r="RN488" s="111"/>
      <c r="RO488" s="111"/>
      <c r="RP488" s="111"/>
      <c r="RQ488" s="111"/>
      <c r="RR488" s="111"/>
      <c r="RS488" s="111"/>
      <c r="RT488" s="111"/>
      <c r="RU488" s="111"/>
      <c r="RV488" s="111"/>
      <c r="RW488" s="111"/>
      <c r="RX488" s="111"/>
      <c r="RY488" s="111"/>
      <c r="RZ488" s="111"/>
      <c r="SA488" s="111"/>
      <c r="SB488" s="111"/>
      <c r="SC488" s="111"/>
      <c r="SD488" s="111"/>
      <c r="SE488" s="111"/>
      <c r="SF488" s="111"/>
      <c r="SG488" s="111"/>
      <c r="SH488" s="111"/>
      <c r="SI488" s="111"/>
      <c r="SJ488" s="111"/>
      <c r="SK488" s="111"/>
      <c r="SL488" s="111"/>
      <c r="SM488" s="111"/>
      <c r="SN488" s="111"/>
      <c r="SO488" s="111"/>
      <c r="SP488" s="111"/>
      <c r="SQ488" s="111"/>
      <c r="SR488" s="111"/>
      <c r="SS488" s="111"/>
      <c r="ST488" s="111"/>
      <c r="SU488" s="111"/>
      <c r="SV488" s="111"/>
      <c r="SW488" s="111"/>
      <c r="SX488" s="111"/>
      <c r="SY488" s="111"/>
      <c r="SZ488" s="111"/>
      <c r="TA488" s="111"/>
      <c r="TB488" s="111"/>
      <c r="TC488" s="111"/>
      <c r="TD488" s="111"/>
      <c r="TE488" s="111"/>
      <c r="TF488" s="111"/>
      <c r="TG488" s="111"/>
      <c r="TH488" s="111"/>
      <c r="TI488" s="111"/>
      <c r="TJ488" s="111"/>
      <c r="TK488" s="111"/>
      <c r="TL488" s="111"/>
      <c r="TM488" s="111"/>
      <c r="TN488" s="111"/>
      <c r="TO488" s="111"/>
      <c r="TP488" s="111"/>
      <c r="TQ488" s="111"/>
      <c r="TR488" s="111"/>
      <c r="TS488" s="111"/>
      <c r="TT488" s="111"/>
      <c r="TU488" s="111"/>
      <c r="TV488" s="111"/>
      <c r="TW488" s="111"/>
      <c r="TX488" s="111"/>
      <c r="TY488" s="111"/>
      <c r="TZ488" s="111"/>
      <c r="UA488" s="111"/>
      <c r="UB488" s="111"/>
      <c r="UC488" s="111"/>
      <c r="UD488" s="111"/>
      <c r="UE488" s="111"/>
      <c r="UF488" s="111"/>
      <c r="UG488" s="111"/>
      <c r="UH488" s="111"/>
      <c r="UI488" s="111"/>
      <c r="UJ488" s="111"/>
      <c r="UK488" s="111"/>
      <c r="UL488" s="111"/>
      <c r="UM488" s="111"/>
      <c r="UN488" s="111"/>
      <c r="UO488" s="111"/>
      <c r="UP488" s="111"/>
      <c r="UQ488" s="111"/>
      <c r="UR488" s="111"/>
      <c r="US488" s="111"/>
      <c r="UT488" s="111"/>
      <c r="UU488" s="111"/>
      <c r="UV488" s="111"/>
      <c r="UW488" s="111"/>
      <c r="UX488" s="111"/>
      <c r="UY488" s="111"/>
      <c r="UZ488" s="111"/>
      <c r="VA488" s="111"/>
      <c r="VB488" s="111"/>
      <c r="VC488" s="111"/>
      <c r="VD488" s="111"/>
      <c r="VE488" s="111"/>
      <c r="VF488" s="111"/>
      <c r="VG488" s="111"/>
      <c r="VH488" s="111"/>
      <c r="VI488" s="111"/>
      <c r="VJ488" s="111"/>
      <c r="VK488" s="111"/>
      <c r="VL488" s="111"/>
      <c r="VM488" s="111"/>
      <c r="VN488" s="111"/>
      <c r="VO488" s="111"/>
      <c r="VP488" s="111"/>
      <c r="VQ488" s="111"/>
      <c r="VR488" s="111"/>
      <c r="VS488" s="111"/>
      <c r="VT488" s="111"/>
      <c r="VU488" s="111"/>
      <c r="VV488" s="111"/>
      <c r="VW488" s="111"/>
      <c r="VX488" s="111"/>
      <c r="VY488" s="111"/>
      <c r="VZ488" s="111"/>
      <c r="WA488" s="111"/>
      <c r="WB488" s="111"/>
      <c r="WC488" s="111"/>
      <c r="WD488" s="111"/>
      <c r="WE488" s="111"/>
      <c r="WF488" s="111"/>
      <c r="WG488" s="111"/>
      <c r="WH488" s="111"/>
      <c r="WI488" s="111"/>
      <c r="WJ488" s="111"/>
      <c r="WK488" s="111"/>
      <c r="WL488" s="111"/>
      <c r="WM488" s="111"/>
      <c r="WN488" s="111"/>
      <c r="WO488" s="111"/>
      <c r="WP488" s="111"/>
      <c r="WQ488" s="111"/>
      <c r="WR488" s="111"/>
      <c r="WS488" s="111"/>
      <c r="WT488" s="111"/>
      <c r="WU488" s="111"/>
      <c r="WV488" s="111"/>
      <c r="WW488" s="111"/>
      <c r="WX488" s="111"/>
      <c r="WY488" s="111"/>
      <c r="WZ488" s="111"/>
      <c r="XA488" s="111"/>
      <c r="XB488" s="111"/>
      <c r="XC488" s="111"/>
      <c r="XD488" s="111"/>
      <c r="XE488" s="111"/>
      <c r="XF488" s="111"/>
      <c r="XG488" s="111"/>
      <c r="XH488" s="111"/>
      <c r="XI488" s="111"/>
      <c r="XJ488" s="111"/>
      <c r="XK488" s="111"/>
      <c r="XL488" s="111"/>
      <c r="XM488" s="111"/>
      <c r="XN488" s="111"/>
      <c r="XO488" s="111"/>
      <c r="XP488" s="111"/>
      <c r="XQ488" s="111"/>
      <c r="XR488" s="111"/>
      <c r="XS488" s="111"/>
      <c r="XT488" s="111"/>
      <c r="XU488" s="111"/>
      <c r="XV488" s="111"/>
      <c r="XW488" s="111"/>
      <c r="XX488" s="111"/>
      <c r="XY488" s="111"/>
      <c r="XZ488" s="111"/>
      <c r="YA488" s="111"/>
      <c r="YB488" s="111"/>
      <c r="YC488" s="111"/>
      <c r="YD488" s="111"/>
      <c r="YE488" s="111"/>
      <c r="YF488" s="111"/>
      <c r="YG488" s="111"/>
      <c r="YH488" s="111"/>
      <c r="YI488" s="111"/>
      <c r="YJ488" s="111"/>
      <c r="YK488" s="111"/>
      <c r="YL488" s="111"/>
      <c r="YM488" s="111"/>
      <c r="YN488" s="111"/>
      <c r="YO488" s="111"/>
      <c r="YP488" s="111"/>
      <c r="YQ488" s="111"/>
      <c r="YR488" s="111"/>
      <c r="YS488" s="111"/>
      <c r="YT488" s="111"/>
      <c r="YU488" s="111"/>
      <c r="YV488" s="111"/>
      <c r="YW488" s="111"/>
      <c r="YX488" s="111"/>
      <c r="YY488" s="111"/>
      <c r="YZ488" s="111"/>
      <c r="ZA488" s="111"/>
      <c r="ZB488" s="111"/>
      <c r="ZC488" s="111"/>
      <c r="ZD488" s="111"/>
      <c r="ZE488" s="111"/>
      <c r="ZF488" s="111"/>
      <c r="ZG488" s="111"/>
      <c r="ZH488" s="111"/>
      <c r="ZI488" s="111"/>
      <c r="ZJ488" s="111"/>
      <c r="ZK488" s="111"/>
      <c r="ZL488" s="111"/>
      <c r="ZM488" s="111"/>
      <c r="ZN488" s="111"/>
      <c r="ZO488" s="111"/>
      <c r="ZP488" s="111"/>
      <c r="ZQ488" s="111"/>
      <c r="ZR488" s="111"/>
      <c r="ZS488" s="111"/>
      <c r="ZT488" s="111"/>
      <c r="ZU488" s="111"/>
      <c r="ZV488" s="111"/>
      <c r="ZW488" s="111"/>
      <c r="ZX488" s="111"/>
      <c r="ZY488" s="111"/>
      <c r="ZZ488" s="111"/>
      <c r="AAA488" s="111"/>
      <c r="AAB488" s="111"/>
      <c r="AAC488" s="111"/>
      <c r="AAD488" s="111"/>
      <c r="AAE488" s="111"/>
      <c r="AAF488" s="111"/>
      <c r="AAG488" s="111"/>
      <c r="AAH488" s="111"/>
      <c r="AAI488" s="111"/>
      <c r="AAJ488" s="111"/>
      <c r="AAK488" s="111"/>
      <c r="AAL488" s="111"/>
      <c r="AAM488" s="111"/>
      <c r="AAN488" s="111"/>
      <c r="AAO488" s="111"/>
      <c r="AAP488" s="111"/>
      <c r="AAQ488" s="111"/>
      <c r="AAR488" s="111"/>
      <c r="AAS488" s="111"/>
      <c r="AAT488" s="111"/>
      <c r="AAU488" s="111"/>
      <c r="AAV488" s="111"/>
      <c r="AAW488" s="111"/>
      <c r="AAX488" s="111"/>
      <c r="AAY488" s="111"/>
      <c r="AAZ488" s="111"/>
      <c r="ABA488" s="111"/>
      <c r="ABB488" s="111"/>
      <c r="ABC488" s="111"/>
      <c r="ABD488" s="111"/>
      <c r="ABE488" s="111"/>
      <c r="ABF488" s="111"/>
      <c r="ABG488" s="111"/>
      <c r="ABH488" s="111"/>
      <c r="ABI488" s="111"/>
      <c r="ABJ488" s="111"/>
      <c r="ABK488" s="111"/>
      <c r="ABL488" s="111"/>
      <c r="ABM488" s="111"/>
      <c r="ABN488" s="111"/>
      <c r="ABO488" s="111"/>
      <c r="ABP488" s="111"/>
      <c r="ABQ488" s="111"/>
      <c r="ABR488" s="111"/>
      <c r="ABS488" s="111"/>
      <c r="ABT488" s="111"/>
      <c r="ABU488" s="111"/>
      <c r="ABV488" s="111"/>
      <c r="ABW488" s="111"/>
      <c r="ABX488" s="111"/>
      <c r="ABY488" s="111"/>
      <c r="ABZ488" s="111"/>
      <c r="ACA488" s="111"/>
      <c r="ACB488" s="111"/>
      <c r="ACC488" s="111"/>
      <c r="ACD488" s="111"/>
      <c r="ACE488" s="111"/>
      <c r="ACF488" s="111"/>
      <c r="ACG488" s="111"/>
      <c r="ACH488" s="111"/>
      <c r="ACI488" s="111"/>
      <c r="ACJ488" s="111"/>
      <c r="ACK488" s="111"/>
      <c r="ACL488" s="111"/>
      <c r="ACM488" s="111"/>
      <c r="ACN488" s="111"/>
      <c r="ACO488" s="111"/>
      <c r="ACP488" s="111"/>
      <c r="ACQ488" s="111"/>
      <c r="ACR488" s="111"/>
      <c r="ACS488" s="111"/>
      <c r="ACT488" s="111"/>
      <c r="ACU488" s="111"/>
      <c r="ACV488" s="111"/>
      <c r="ACW488" s="111"/>
      <c r="ACX488" s="111"/>
      <c r="ACY488" s="111"/>
      <c r="ACZ488" s="111"/>
      <c r="ADA488" s="111"/>
      <c r="ADB488" s="111"/>
      <c r="ADC488" s="111"/>
      <c r="ADD488" s="111"/>
      <c r="ADE488" s="111"/>
      <c r="ADF488" s="111"/>
      <c r="ADG488" s="111"/>
      <c r="ADH488" s="111"/>
      <c r="ADI488" s="111"/>
      <c r="ADJ488" s="111"/>
      <c r="ADK488" s="111"/>
      <c r="ADL488" s="111"/>
      <c r="ADM488" s="111"/>
      <c r="ADN488" s="111"/>
      <c r="ADO488" s="111"/>
      <c r="ADP488" s="111"/>
      <c r="ADQ488" s="111"/>
      <c r="ADR488" s="111"/>
      <c r="ADS488" s="111"/>
      <c r="ADT488" s="111"/>
      <c r="ADU488" s="111"/>
      <c r="ADV488" s="111"/>
    </row>
    <row r="489" spans="4:802" s="110" customFormat="1"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  <c r="AA489" s="111"/>
      <c r="AB489" s="111"/>
      <c r="AC489" s="111"/>
      <c r="AD489" s="111"/>
      <c r="AE489" s="111"/>
      <c r="AF489" s="111"/>
      <c r="AG489" s="111"/>
      <c r="AH489" s="111"/>
      <c r="AI489" s="111"/>
      <c r="AJ489" s="111"/>
      <c r="AK489" s="111"/>
      <c r="AL489" s="111"/>
      <c r="AM489" s="111"/>
      <c r="AN489" s="111"/>
      <c r="AO489" s="111"/>
      <c r="AP489" s="111"/>
      <c r="AQ489" s="111"/>
      <c r="AR489" s="111"/>
      <c r="AS489" s="111"/>
      <c r="AT489" s="111"/>
      <c r="AU489" s="111"/>
      <c r="AV489" s="111"/>
      <c r="AW489" s="111"/>
      <c r="AX489" s="111"/>
      <c r="AY489" s="111"/>
      <c r="AZ489" s="111"/>
      <c r="BA489" s="111"/>
      <c r="BB489" s="111"/>
      <c r="BC489" s="111"/>
      <c r="BD489" s="111"/>
      <c r="BE489" s="111"/>
      <c r="BF489" s="111"/>
      <c r="BG489" s="111"/>
      <c r="BH489" s="111"/>
      <c r="BI489" s="111"/>
      <c r="BJ489" s="111"/>
      <c r="BK489" s="111"/>
      <c r="BL489" s="111"/>
      <c r="BM489" s="111"/>
      <c r="BN489" s="111"/>
      <c r="BO489" s="111"/>
      <c r="BP489" s="111"/>
      <c r="BQ489" s="111"/>
      <c r="BR489" s="111"/>
      <c r="BS489" s="111"/>
      <c r="BT489" s="111"/>
      <c r="BU489" s="111"/>
      <c r="BV489" s="111"/>
      <c r="BW489" s="111"/>
      <c r="BX489" s="111"/>
      <c r="BY489" s="111"/>
      <c r="BZ489" s="111"/>
      <c r="CA489" s="111"/>
      <c r="CB489" s="111"/>
      <c r="CC489" s="111"/>
      <c r="CD489" s="111"/>
      <c r="CE489" s="111"/>
      <c r="CF489" s="111"/>
      <c r="CG489" s="111"/>
      <c r="CH489" s="111"/>
      <c r="CI489" s="111"/>
      <c r="CJ489" s="111"/>
      <c r="CK489" s="111"/>
      <c r="CL489" s="111"/>
      <c r="CM489" s="111"/>
      <c r="CN489" s="111"/>
      <c r="CO489" s="111"/>
      <c r="CP489" s="111"/>
      <c r="CQ489" s="111"/>
      <c r="CR489" s="111"/>
      <c r="CS489" s="111"/>
      <c r="CT489" s="111"/>
      <c r="CU489" s="111"/>
      <c r="CV489" s="111"/>
      <c r="CW489" s="111"/>
      <c r="CX489" s="111"/>
      <c r="CY489" s="111"/>
      <c r="CZ489" s="111"/>
      <c r="DA489" s="111"/>
      <c r="DB489" s="111"/>
      <c r="DC489" s="111"/>
      <c r="DD489" s="111"/>
      <c r="DE489" s="111"/>
      <c r="DF489" s="111"/>
      <c r="DG489" s="111"/>
      <c r="DH489" s="111"/>
      <c r="DI489" s="111"/>
      <c r="DJ489" s="111"/>
      <c r="DK489" s="111"/>
      <c r="DL489" s="111"/>
      <c r="DM489" s="111"/>
      <c r="DN489" s="111"/>
      <c r="DO489" s="111"/>
      <c r="DP489" s="111"/>
      <c r="DQ489" s="111"/>
      <c r="DR489" s="111"/>
      <c r="DS489" s="111"/>
      <c r="DT489" s="111"/>
      <c r="DU489" s="111"/>
      <c r="DV489" s="111"/>
      <c r="DW489" s="111"/>
      <c r="DX489" s="111"/>
      <c r="DY489" s="111"/>
      <c r="DZ489" s="111"/>
      <c r="EA489" s="111"/>
      <c r="EB489" s="111"/>
      <c r="EC489" s="111"/>
      <c r="ED489" s="111"/>
      <c r="EE489" s="111"/>
      <c r="EF489" s="111"/>
      <c r="EG489" s="111"/>
      <c r="EH489" s="111"/>
      <c r="EI489" s="111"/>
      <c r="EJ489" s="111"/>
      <c r="EK489" s="111"/>
      <c r="EL489" s="111"/>
      <c r="EM489" s="111"/>
      <c r="EN489" s="111"/>
      <c r="EO489" s="111"/>
      <c r="EP489" s="111"/>
      <c r="EQ489" s="111"/>
      <c r="ER489" s="111"/>
      <c r="ES489" s="111"/>
      <c r="ET489" s="111"/>
      <c r="EU489" s="111"/>
      <c r="EV489" s="111"/>
      <c r="EW489" s="111"/>
      <c r="EX489" s="111"/>
      <c r="EY489" s="111"/>
      <c r="EZ489" s="111"/>
      <c r="FA489" s="111"/>
      <c r="FB489" s="111"/>
      <c r="FC489" s="111"/>
      <c r="FD489" s="111"/>
      <c r="FE489" s="111"/>
      <c r="FF489" s="111"/>
      <c r="FG489" s="111"/>
      <c r="FH489" s="111"/>
      <c r="FI489" s="111"/>
      <c r="FJ489" s="111"/>
      <c r="FK489" s="111"/>
      <c r="FL489" s="111"/>
      <c r="FM489" s="111"/>
      <c r="FN489" s="111"/>
      <c r="FO489" s="111"/>
      <c r="FP489" s="111"/>
      <c r="FQ489" s="111"/>
      <c r="FR489" s="111"/>
      <c r="FS489" s="111"/>
      <c r="FT489" s="111"/>
      <c r="FU489" s="111"/>
      <c r="FV489" s="111"/>
      <c r="FW489" s="111"/>
      <c r="FX489" s="111"/>
      <c r="FY489" s="111"/>
      <c r="FZ489" s="111"/>
      <c r="GA489" s="111"/>
      <c r="GB489" s="111"/>
      <c r="GC489" s="111"/>
      <c r="GD489" s="111"/>
      <c r="GE489" s="111"/>
      <c r="GF489" s="111"/>
      <c r="GG489" s="111"/>
      <c r="GH489" s="111"/>
      <c r="GI489" s="111"/>
      <c r="GJ489" s="111"/>
      <c r="GK489" s="111"/>
      <c r="GL489" s="111"/>
      <c r="GM489" s="111"/>
      <c r="GN489" s="111"/>
      <c r="GO489" s="111"/>
      <c r="GP489" s="111"/>
      <c r="GQ489" s="111"/>
      <c r="GR489" s="111"/>
      <c r="GS489" s="111"/>
      <c r="GT489" s="111"/>
      <c r="GU489" s="111"/>
      <c r="GV489" s="111"/>
      <c r="GW489" s="111"/>
      <c r="GX489" s="111"/>
      <c r="GY489" s="111"/>
      <c r="GZ489" s="111"/>
      <c r="HA489" s="111"/>
      <c r="HB489" s="111"/>
      <c r="HC489" s="111"/>
      <c r="HD489" s="111"/>
      <c r="HE489" s="111"/>
      <c r="HF489" s="111"/>
      <c r="HG489" s="111"/>
      <c r="HH489" s="111"/>
      <c r="HI489" s="111"/>
      <c r="HJ489" s="111"/>
      <c r="HK489" s="111"/>
      <c r="HL489" s="111"/>
      <c r="HM489" s="111"/>
      <c r="HN489" s="111"/>
      <c r="HO489" s="111"/>
      <c r="HP489" s="111"/>
      <c r="HQ489" s="111"/>
      <c r="HR489" s="111"/>
      <c r="HS489" s="111"/>
      <c r="HT489" s="111"/>
      <c r="HU489" s="111"/>
      <c r="HV489" s="111"/>
      <c r="HW489" s="111"/>
      <c r="HX489" s="111"/>
      <c r="HY489" s="111"/>
      <c r="HZ489" s="111"/>
      <c r="IA489" s="111"/>
      <c r="IB489" s="111"/>
      <c r="IC489" s="111"/>
      <c r="ID489" s="111"/>
      <c r="IE489" s="111"/>
      <c r="IF489" s="111"/>
      <c r="IG489" s="111"/>
      <c r="IH489" s="111"/>
      <c r="II489" s="111"/>
      <c r="IJ489" s="111"/>
      <c r="IK489" s="111"/>
      <c r="IL489" s="111"/>
      <c r="IM489" s="111"/>
      <c r="IN489" s="111"/>
      <c r="IO489" s="111"/>
      <c r="IP489" s="111"/>
      <c r="IQ489" s="111"/>
      <c r="IR489" s="111"/>
      <c r="IS489" s="111"/>
      <c r="IT489" s="111"/>
      <c r="IU489" s="111"/>
      <c r="IV489" s="111"/>
      <c r="IW489" s="111"/>
      <c r="IX489" s="111"/>
      <c r="IY489" s="111"/>
      <c r="IZ489" s="111"/>
      <c r="JA489" s="111"/>
      <c r="JB489" s="111"/>
      <c r="JC489" s="111"/>
      <c r="JD489" s="111"/>
      <c r="JE489" s="111"/>
      <c r="JF489" s="111"/>
      <c r="JG489" s="111"/>
      <c r="JH489" s="111"/>
      <c r="JI489" s="111"/>
      <c r="JJ489" s="111"/>
      <c r="JK489" s="111"/>
      <c r="JL489" s="111"/>
      <c r="JM489" s="111"/>
      <c r="JN489" s="111"/>
      <c r="JO489" s="111"/>
      <c r="JP489" s="111"/>
      <c r="JQ489" s="111"/>
      <c r="JR489" s="111"/>
      <c r="JS489" s="111"/>
      <c r="JT489" s="111"/>
      <c r="JU489" s="111"/>
      <c r="JV489" s="111"/>
      <c r="JW489" s="111"/>
      <c r="JX489" s="111"/>
      <c r="JY489" s="111"/>
      <c r="JZ489" s="111"/>
      <c r="KA489" s="111"/>
      <c r="KB489" s="111"/>
      <c r="KC489" s="111"/>
      <c r="KD489" s="111"/>
      <c r="KE489" s="111"/>
      <c r="KF489" s="111"/>
      <c r="KG489" s="111"/>
      <c r="KH489" s="111"/>
      <c r="KI489" s="111"/>
      <c r="KJ489" s="111"/>
      <c r="KK489" s="111"/>
      <c r="KL489" s="111"/>
      <c r="KM489" s="111"/>
      <c r="KN489" s="111"/>
      <c r="KO489" s="111"/>
      <c r="KP489" s="111"/>
      <c r="KQ489" s="111"/>
      <c r="KR489" s="111"/>
      <c r="KS489" s="111"/>
      <c r="KT489" s="111"/>
      <c r="KU489" s="111"/>
      <c r="KV489" s="111"/>
      <c r="KW489" s="111"/>
      <c r="KX489" s="111"/>
      <c r="KY489" s="111"/>
      <c r="KZ489" s="111"/>
      <c r="LA489" s="111"/>
      <c r="LB489" s="111"/>
      <c r="LC489" s="111"/>
      <c r="LD489" s="111"/>
      <c r="LE489" s="111"/>
      <c r="LF489" s="111"/>
      <c r="LG489" s="111"/>
      <c r="LH489" s="111"/>
      <c r="LI489" s="111"/>
      <c r="LJ489" s="111"/>
      <c r="LK489" s="111"/>
      <c r="LL489" s="111"/>
      <c r="LM489" s="111"/>
      <c r="LN489" s="111"/>
      <c r="LO489" s="111"/>
      <c r="LP489" s="111"/>
      <c r="LQ489" s="111"/>
      <c r="LR489" s="111"/>
      <c r="LS489" s="111"/>
      <c r="LT489" s="111"/>
      <c r="LU489" s="111"/>
      <c r="LV489" s="111"/>
      <c r="LW489" s="111"/>
      <c r="LX489" s="111"/>
      <c r="LY489" s="111"/>
      <c r="LZ489" s="111"/>
      <c r="MA489" s="111"/>
      <c r="MB489" s="111"/>
      <c r="MC489" s="111"/>
      <c r="MD489" s="111"/>
      <c r="ME489" s="111"/>
      <c r="MF489" s="111"/>
      <c r="MG489" s="111"/>
      <c r="MH489" s="111"/>
      <c r="MI489" s="111"/>
      <c r="MJ489" s="111"/>
      <c r="MK489" s="111"/>
      <c r="ML489" s="111"/>
      <c r="MM489" s="111"/>
      <c r="MN489" s="111"/>
      <c r="MO489" s="111"/>
      <c r="MP489" s="111"/>
      <c r="MQ489" s="111"/>
      <c r="MR489" s="111"/>
      <c r="MS489" s="111"/>
      <c r="MT489" s="111"/>
      <c r="MU489" s="111"/>
      <c r="MV489" s="111"/>
      <c r="MW489" s="111"/>
      <c r="MX489" s="111"/>
      <c r="MY489" s="111"/>
      <c r="MZ489" s="111"/>
      <c r="NA489" s="111"/>
      <c r="NB489" s="111"/>
      <c r="NC489" s="111"/>
      <c r="ND489" s="111"/>
      <c r="NE489" s="111"/>
      <c r="NF489" s="111"/>
      <c r="NG489" s="111"/>
      <c r="NH489" s="111"/>
      <c r="NI489" s="111"/>
      <c r="NJ489" s="111"/>
      <c r="NK489" s="111"/>
      <c r="NL489" s="111"/>
      <c r="NM489" s="111"/>
      <c r="NN489" s="111"/>
      <c r="NO489" s="111"/>
      <c r="NP489" s="111"/>
      <c r="NQ489" s="111"/>
      <c r="NR489" s="111"/>
      <c r="NS489" s="111"/>
      <c r="NT489" s="111"/>
      <c r="NU489" s="111"/>
      <c r="NV489" s="111"/>
      <c r="NW489" s="111"/>
      <c r="NX489" s="111"/>
      <c r="NY489" s="111"/>
      <c r="NZ489" s="111"/>
      <c r="OA489" s="111"/>
      <c r="OB489" s="111"/>
      <c r="OC489" s="111"/>
      <c r="OD489" s="111"/>
      <c r="OE489" s="111"/>
      <c r="OF489" s="111"/>
      <c r="OG489" s="111"/>
      <c r="OH489" s="111"/>
      <c r="OI489" s="111"/>
      <c r="OJ489" s="111"/>
      <c r="OK489" s="111"/>
      <c r="OL489" s="111"/>
      <c r="OM489" s="111"/>
      <c r="ON489" s="111"/>
      <c r="OO489" s="111"/>
      <c r="OP489" s="111"/>
      <c r="OQ489" s="111"/>
      <c r="OR489" s="111"/>
      <c r="OS489" s="111"/>
      <c r="OT489" s="111"/>
      <c r="OU489" s="111"/>
      <c r="OV489" s="111"/>
      <c r="OW489" s="111"/>
      <c r="OX489" s="111"/>
      <c r="OY489" s="111"/>
      <c r="OZ489" s="111"/>
      <c r="PA489" s="111"/>
      <c r="PB489" s="111"/>
      <c r="PC489" s="111"/>
      <c r="PD489" s="111"/>
      <c r="PE489" s="111"/>
      <c r="PF489" s="111"/>
      <c r="PG489" s="111"/>
      <c r="PH489" s="111"/>
      <c r="PI489" s="111"/>
      <c r="PJ489" s="111"/>
      <c r="PK489" s="111"/>
      <c r="PL489" s="111"/>
      <c r="PM489" s="111"/>
      <c r="PN489" s="111"/>
      <c r="PO489" s="111"/>
      <c r="PP489" s="111"/>
      <c r="PQ489" s="111"/>
      <c r="PR489" s="111"/>
      <c r="PS489" s="111"/>
      <c r="PT489" s="111"/>
      <c r="PU489" s="111"/>
      <c r="PV489" s="111"/>
      <c r="PW489" s="111"/>
      <c r="PX489" s="111"/>
      <c r="PY489" s="111"/>
      <c r="PZ489" s="111"/>
      <c r="QA489" s="111"/>
      <c r="QB489" s="111"/>
      <c r="QC489" s="111"/>
      <c r="QD489" s="111"/>
      <c r="QE489" s="111"/>
      <c r="QF489" s="111"/>
      <c r="QG489" s="111"/>
      <c r="QH489" s="111"/>
      <c r="QI489" s="111"/>
      <c r="QJ489" s="111"/>
      <c r="QK489" s="111"/>
      <c r="QL489" s="111"/>
      <c r="QM489" s="111"/>
      <c r="QN489" s="111"/>
      <c r="QO489" s="111"/>
      <c r="QP489" s="111"/>
      <c r="QQ489" s="111"/>
      <c r="QR489" s="111"/>
      <c r="QS489" s="111"/>
      <c r="QT489" s="111"/>
      <c r="QU489" s="111"/>
      <c r="QV489" s="111"/>
      <c r="QW489" s="111"/>
      <c r="QX489" s="111"/>
      <c r="QY489" s="111"/>
      <c r="QZ489" s="111"/>
      <c r="RA489" s="111"/>
      <c r="RB489" s="111"/>
      <c r="RC489" s="111"/>
      <c r="RD489" s="111"/>
      <c r="RE489" s="111"/>
      <c r="RF489" s="111"/>
      <c r="RG489" s="111"/>
      <c r="RH489" s="111"/>
      <c r="RI489" s="111"/>
      <c r="RJ489" s="111"/>
      <c r="RK489" s="111"/>
      <c r="RL489" s="111"/>
      <c r="RM489" s="111"/>
      <c r="RN489" s="111"/>
      <c r="RO489" s="111"/>
      <c r="RP489" s="111"/>
      <c r="RQ489" s="111"/>
      <c r="RR489" s="111"/>
      <c r="RS489" s="111"/>
      <c r="RT489" s="111"/>
      <c r="RU489" s="111"/>
      <c r="RV489" s="111"/>
      <c r="RW489" s="111"/>
      <c r="RX489" s="111"/>
      <c r="RY489" s="111"/>
      <c r="RZ489" s="111"/>
      <c r="SA489" s="111"/>
      <c r="SB489" s="111"/>
      <c r="SC489" s="111"/>
      <c r="SD489" s="111"/>
      <c r="SE489" s="111"/>
      <c r="SF489" s="111"/>
      <c r="SG489" s="111"/>
      <c r="SH489" s="111"/>
      <c r="SI489" s="111"/>
      <c r="SJ489" s="111"/>
      <c r="SK489" s="111"/>
      <c r="SL489" s="111"/>
      <c r="SM489" s="111"/>
      <c r="SN489" s="111"/>
      <c r="SO489" s="111"/>
      <c r="SP489" s="111"/>
      <c r="SQ489" s="111"/>
      <c r="SR489" s="111"/>
      <c r="SS489" s="111"/>
      <c r="ST489" s="111"/>
      <c r="SU489" s="111"/>
      <c r="SV489" s="111"/>
      <c r="SW489" s="111"/>
      <c r="SX489" s="111"/>
      <c r="SY489" s="111"/>
      <c r="SZ489" s="111"/>
      <c r="TA489" s="111"/>
      <c r="TB489" s="111"/>
      <c r="TC489" s="111"/>
      <c r="TD489" s="111"/>
      <c r="TE489" s="111"/>
      <c r="TF489" s="111"/>
      <c r="TG489" s="111"/>
      <c r="TH489" s="111"/>
      <c r="TI489" s="111"/>
      <c r="TJ489" s="111"/>
      <c r="TK489" s="111"/>
      <c r="TL489" s="111"/>
      <c r="TM489" s="111"/>
      <c r="TN489" s="111"/>
      <c r="TO489" s="111"/>
      <c r="TP489" s="111"/>
      <c r="TQ489" s="111"/>
      <c r="TR489" s="111"/>
      <c r="TS489" s="111"/>
      <c r="TT489" s="111"/>
      <c r="TU489" s="111"/>
      <c r="TV489" s="111"/>
      <c r="TW489" s="111"/>
      <c r="TX489" s="111"/>
      <c r="TY489" s="111"/>
      <c r="TZ489" s="111"/>
      <c r="UA489" s="111"/>
      <c r="UB489" s="111"/>
      <c r="UC489" s="111"/>
      <c r="UD489" s="111"/>
      <c r="UE489" s="111"/>
      <c r="UF489" s="111"/>
      <c r="UG489" s="111"/>
      <c r="UH489" s="111"/>
      <c r="UI489" s="111"/>
      <c r="UJ489" s="111"/>
      <c r="UK489" s="111"/>
      <c r="UL489" s="111"/>
      <c r="UM489" s="111"/>
      <c r="UN489" s="111"/>
      <c r="UO489" s="111"/>
      <c r="UP489" s="111"/>
      <c r="UQ489" s="111"/>
      <c r="UR489" s="111"/>
      <c r="US489" s="111"/>
      <c r="UT489" s="111"/>
      <c r="UU489" s="111"/>
      <c r="UV489" s="111"/>
      <c r="UW489" s="111"/>
      <c r="UX489" s="111"/>
      <c r="UY489" s="111"/>
      <c r="UZ489" s="111"/>
      <c r="VA489" s="111"/>
      <c r="VB489" s="111"/>
      <c r="VC489" s="111"/>
      <c r="VD489" s="111"/>
      <c r="VE489" s="111"/>
      <c r="VF489" s="111"/>
      <c r="VG489" s="111"/>
      <c r="VH489" s="111"/>
      <c r="VI489" s="111"/>
      <c r="VJ489" s="111"/>
      <c r="VK489" s="111"/>
      <c r="VL489" s="111"/>
      <c r="VM489" s="111"/>
      <c r="VN489" s="111"/>
      <c r="VO489" s="111"/>
      <c r="VP489" s="111"/>
      <c r="VQ489" s="111"/>
      <c r="VR489" s="111"/>
      <c r="VS489" s="111"/>
      <c r="VT489" s="111"/>
      <c r="VU489" s="111"/>
      <c r="VV489" s="111"/>
      <c r="VW489" s="111"/>
      <c r="VX489" s="111"/>
      <c r="VY489" s="111"/>
      <c r="VZ489" s="111"/>
      <c r="WA489" s="111"/>
      <c r="WB489" s="111"/>
      <c r="WC489" s="111"/>
      <c r="WD489" s="111"/>
      <c r="WE489" s="111"/>
      <c r="WF489" s="111"/>
      <c r="WG489" s="111"/>
      <c r="WH489" s="111"/>
      <c r="WI489" s="111"/>
      <c r="WJ489" s="111"/>
      <c r="WK489" s="111"/>
      <c r="WL489" s="111"/>
      <c r="WM489" s="111"/>
      <c r="WN489" s="111"/>
      <c r="WO489" s="111"/>
      <c r="WP489" s="111"/>
      <c r="WQ489" s="111"/>
      <c r="WR489" s="111"/>
      <c r="WS489" s="111"/>
      <c r="WT489" s="111"/>
      <c r="WU489" s="111"/>
      <c r="WV489" s="111"/>
      <c r="WW489" s="111"/>
      <c r="WX489" s="111"/>
      <c r="WY489" s="111"/>
      <c r="WZ489" s="111"/>
      <c r="XA489" s="111"/>
      <c r="XB489" s="111"/>
      <c r="XC489" s="111"/>
      <c r="XD489" s="111"/>
      <c r="XE489" s="111"/>
      <c r="XF489" s="111"/>
      <c r="XG489" s="111"/>
      <c r="XH489" s="111"/>
      <c r="XI489" s="111"/>
      <c r="XJ489" s="111"/>
      <c r="XK489" s="111"/>
      <c r="XL489" s="111"/>
      <c r="XM489" s="111"/>
      <c r="XN489" s="111"/>
      <c r="XO489" s="111"/>
      <c r="XP489" s="111"/>
      <c r="XQ489" s="111"/>
      <c r="XR489" s="111"/>
      <c r="XS489" s="111"/>
      <c r="XT489" s="111"/>
      <c r="XU489" s="111"/>
      <c r="XV489" s="111"/>
      <c r="XW489" s="111"/>
      <c r="XX489" s="111"/>
      <c r="XY489" s="111"/>
      <c r="XZ489" s="111"/>
      <c r="YA489" s="111"/>
      <c r="YB489" s="111"/>
      <c r="YC489" s="111"/>
      <c r="YD489" s="111"/>
      <c r="YE489" s="111"/>
      <c r="YF489" s="111"/>
      <c r="YG489" s="111"/>
      <c r="YH489" s="111"/>
      <c r="YI489" s="111"/>
      <c r="YJ489" s="111"/>
      <c r="YK489" s="111"/>
      <c r="YL489" s="111"/>
      <c r="YM489" s="111"/>
      <c r="YN489" s="111"/>
      <c r="YO489" s="111"/>
      <c r="YP489" s="111"/>
      <c r="YQ489" s="111"/>
      <c r="YR489" s="111"/>
      <c r="YS489" s="111"/>
      <c r="YT489" s="111"/>
      <c r="YU489" s="111"/>
      <c r="YV489" s="111"/>
      <c r="YW489" s="111"/>
      <c r="YX489" s="111"/>
      <c r="YY489" s="111"/>
      <c r="YZ489" s="111"/>
      <c r="ZA489" s="111"/>
      <c r="ZB489" s="111"/>
      <c r="ZC489" s="111"/>
      <c r="ZD489" s="111"/>
      <c r="ZE489" s="111"/>
      <c r="ZF489" s="111"/>
      <c r="ZG489" s="111"/>
      <c r="ZH489" s="111"/>
      <c r="ZI489" s="111"/>
      <c r="ZJ489" s="111"/>
      <c r="ZK489" s="111"/>
      <c r="ZL489" s="111"/>
      <c r="ZM489" s="111"/>
      <c r="ZN489" s="111"/>
      <c r="ZO489" s="111"/>
      <c r="ZP489" s="111"/>
      <c r="ZQ489" s="111"/>
      <c r="ZR489" s="111"/>
      <c r="ZS489" s="111"/>
      <c r="ZT489" s="111"/>
      <c r="ZU489" s="111"/>
      <c r="ZV489" s="111"/>
      <c r="ZW489" s="111"/>
      <c r="ZX489" s="111"/>
      <c r="ZY489" s="111"/>
      <c r="ZZ489" s="111"/>
      <c r="AAA489" s="111"/>
      <c r="AAB489" s="111"/>
      <c r="AAC489" s="111"/>
      <c r="AAD489" s="111"/>
      <c r="AAE489" s="111"/>
      <c r="AAF489" s="111"/>
      <c r="AAG489" s="111"/>
      <c r="AAH489" s="111"/>
      <c r="AAI489" s="111"/>
      <c r="AAJ489" s="111"/>
      <c r="AAK489" s="111"/>
      <c r="AAL489" s="111"/>
      <c r="AAM489" s="111"/>
      <c r="AAN489" s="111"/>
      <c r="AAO489" s="111"/>
      <c r="AAP489" s="111"/>
      <c r="AAQ489" s="111"/>
      <c r="AAR489" s="111"/>
      <c r="AAS489" s="111"/>
      <c r="AAT489" s="111"/>
      <c r="AAU489" s="111"/>
      <c r="AAV489" s="111"/>
      <c r="AAW489" s="111"/>
      <c r="AAX489" s="111"/>
      <c r="AAY489" s="111"/>
      <c r="AAZ489" s="111"/>
      <c r="ABA489" s="111"/>
      <c r="ABB489" s="111"/>
      <c r="ABC489" s="111"/>
      <c r="ABD489" s="111"/>
      <c r="ABE489" s="111"/>
      <c r="ABF489" s="111"/>
      <c r="ABG489" s="111"/>
      <c r="ABH489" s="111"/>
      <c r="ABI489" s="111"/>
      <c r="ABJ489" s="111"/>
      <c r="ABK489" s="111"/>
      <c r="ABL489" s="111"/>
      <c r="ABM489" s="111"/>
      <c r="ABN489" s="111"/>
      <c r="ABO489" s="111"/>
      <c r="ABP489" s="111"/>
      <c r="ABQ489" s="111"/>
      <c r="ABR489" s="111"/>
      <c r="ABS489" s="111"/>
      <c r="ABT489" s="111"/>
      <c r="ABU489" s="111"/>
      <c r="ABV489" s="111"/>
      <c r="ABW489" s="111"/>
      <c r="ABX489" s="111"/>
      <c r="ABY489" s="111"/>
      <c r="ABZ489" s="111"/>
      <c r="ACA489" s="111"/>
      <c r="ACB489" s="111"/>
      <c r="ACC489" s="111"/>
      <c r="ACD489" s="111"/>
      <c r="ACE489" s="111"/>
      <c r="ACF489" s="111"/>
      <c r="ACG489" s="111"/>
      <c r="ACH489" s="111"/>
      <c r="ACI489" s="111"/>
      <c r="ACJ489" s="111"/>
      <c r="ACK489" s="111"/>
      <c r="ACL489" s="111"/>
      <c r="ACM489" s="111"/>
      <c r="ACN489" s="111"/>
      <c r="ACO489" s="111"/>
      <c r="ACP489" s="111"/>
      <c r="ACQ489" s="111"/>
      <c r="ACR489" s="111"/>
      <c r="ACS489" s="111"/>
      <c r="ACT489" s="111"/>
      <c r="ACU489" s="111"/>
      <c r="ACV489" s="111"/>
      <c r="ACW489" s="111"/>
      <c r="ACX489" s="111"/>
      <c r="ACY489" s="111"/>
      <c r="ACZ489" s="111"/>
      <c r="ADA489" s="111"/>
      <c r="ADB489" s="111"/>
      <c r="ADC489" s="111"/>
      <c r="ADD489" s="111"/>
      <c r="ADE489" s="111"/>
      <c r="ADF489" s="111"/>
      <c r="ADG489" s="111"/>
      <c r="ADH489" s="111"/>
      <c r="ADI489" s="111"/>
      <c r="ADJ489" s="111"/>
      <c r="ADK489" s="111"/>
      <c r="ADL489" s="111"/>
      <c r="ADM489" s="111"/>
      <c r="ADN489" s="111"/>
      <c r="ADO489" s="111"/>
      <c r="ADP489" s="111"/>
      <c r="ADQ489" s="111"/>
      <c r="ADR489" s="111"/>
      <c r="ADS489" s="111"/>
      <c r="ADT489" s="111"/>
      <c r="ADU489" s="111"/>
      <c r="ADV489" s="111"/>
    </row>
    <row r="490" spans="4:802" s="110" customFormat="1"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  <c r="AA490" s="111"/>
      <c r="AB490" s="111"/>
      <c r="AC490" s="111"/>
      <c r="AD490" s="111"/>
      <c r="AE490" s="111"/>
      <c r="AF490" s="111"/>
      <c r="AG490" s="111"/>
      <c r="AH490" s="111"/>
      <c r="AI490" s="111"/>
      <c r="AJ490" s="111"/>
      <c r="AK490" s="111"/>
      <c r="AL490" s="111"/>
      <c r="AM490" s="111"/>
      <c r="AN490" s="111"/>
      <c r="AO490" s="111"/>
      <c r="AP490" s="111"/>
      <c r="AQ490" s="111"/>
      <c r="AR490" s="111"/>
      <c r="AS490" s="111"/>
      <c r="AT490" s="111"/>
      <c r="AU490" s="111"/>
      <c r="AV490" s="111"/>
      <c r="AW490" s="111"/>
      <c r="AX490" s="111"/>
      <c r="AY490" s="111"/>
      <c r="AZ490" s="111"/>
      <c r="BA490" s="111"/>
      <c r="BB490" s="111"/>
      <c r="BC490" s="111"/>
      <c r="BD490" s="111"/>
      <c r="BE490" s="111"/>
      <c r="BF490" s="111"/>
      <c r="BG490" s="111"/>
      <c r="BH490" s="111"/>
      <c r="BI490" s="111"/>
      <c r="BJ490" s="111"/>
      <c r="BK490" s="111"/>
      <c r="BL490" s="111"/>
      <c r="BM490" s="111"/>
      <c r="BN490" s="111"/>
      <c r="BO490" s="111"/>
      <c r="BP490" s="111"/>
      <c r="BQ490" s="111"/>
      <c r="BR490" s="111"/>
      <c r="BS490" s="111"/>
      <c r="BT490" s="111"/>
      <c r="BU490" s="111"/>
      <c r="BV490" s="111"/>
      <c r="BW490" s="111"/>
      <c r="BX490" s="111"/>
      <c r="BY490" s="111"/>
      <c r="BZ490" s="111"/>
      <c r="CA490" s="111"/>
      <c r="CB490" s="111"/>
      <c r="CC490" s="111"/>
      <c r="CD490" s="111"/>
      <c r="CE490" s="111"/>
      <c r="CF490" s="111"/>
      <c r="CG490" s="111"/>
      <c r="CH490" s="111"/>
      <c r="CI490" s="111"/>
      <c r="CJ490" s="111"/>
      <c r="CK490" s="111"/>
      <c r="CL490" s="111"/>
      <c r="CM490" s="111"/>
      <c r="CN490" s="111"/>
      <c r="CO490" s="111"/>
      <c r="CP490" s="111"/>
      <c r="CQ490" s="111"/>
      <c r="CR490" s="111"/>
      <c r="CS490" s="111"/>
      <c r="CT490" s="111"/>
      <c r="CU490" s="111"/>
      <c r="CV490" s="111"/>
      <c r="CW490" s="111"/>
      <c r="CX490" s="111"/>
      <c r="CY490" s="111"/>
      <c r="CZ490" s="111"/>
      <c r="DA490" s="111"/>
      <c r="DB490" s="111"/>
      <c r="DC490" s="111"/>
      <c r="DD490" s="111"/>
      <c r="DE490" s="111"/>
      <c r="DF490" s="111"/>
      <c r="DG490" s="111"/>
      <c r="DH490" s="111"/>
      <c r="DI490" s="111"/>
      <c r="DJ490" s="111"/>
      <c r="DK490" s="111"/>
      <c r="DL490" s="111"/>
      <c r="DM490" s="111"/>
      <c r="DN490" s="111"/>
      <c r="DO490" s="111"/>
      <c r="DP490" s="111"/>
      <c r="DQ490" s="111"/>
      <c r="DR490" s="111"/>
      <c r="DS490" s="111"/>
      <c r="DT490" s="111"/>
      <c r="DU490" s="111"/>
      <c r="DV490" s="111"/>
      <c r="DW490" s="111"/>
      <c r="DX490" s="111"/>
      <c r="DY490" s="111"/>
      <c r="DZ490" s="111"/>
      <c r="EA490" s="111"/>
      <c r="EB490" s="111"/>
      <c r="EC490" s="111"/>
      <c r="ED490" s="111"/>
      <c r="EE490" s="111"/>
      <c r="EF490" s="111"/>
      <c r="EG490" s="111"/>
      <c r="EH490" s="111"/>
      <c r="EI490" s="111"/>
      <c r="EJ490" s="111"/>
      <c r="EK490" s="111"/>
      <c r="EL490" s="111"/>
      <c r="EM490" s="111"/>
      <c r="EN490" s="111"/>
      <c r="EO490" s="111"/>
      <c r="EP490" s="111"/>
      <c r="EQ490" s="111"/>
      <c r="ER490" s="111"/>
      <c r="ES490" s="111"/>
      <c r="ET490" s="111"/>
      <c r="EU490" s="111"/>
      <c r="EV490" s="111"/>
      <c r="EW490" s="111"/>
      <c r="EX490" s="111"/>
      <c r="EY490" s="111"/>
      <c r="EZ490" s="111"/>
      <c r="FA490" s="111"/>
      <c r="FB490" s="111"/>
      <c r="FC490" s="111"/>
      <c r="FD490" s="111"/>
      <c r="FE490" s="111"/>
      <c r="FF490" s="111"/>
      <c r="FG490" s="111"/>
      <c r="FH490" s="111"/>
      <c r="FI490" s="111"/>
      <c r="FJ490" s="111"/>
      <c r="FK490" s="111"/>
      <c r="FL490" s="111"/>
      <c r="FM490" s="111"/>
      <c r="FN490" s="111"/>
      <c r="FO490" s="111"/>
      <c r="FP490" s="111"/>
      <c r="FQ490" s="111"/>
      <c r="FR490" s="111"/>
      <c r="FS490" s="111"/>
      <c r="FT490" s="111"/>
      <c r="FU490" s="111"/>
      <c r="FV490" s="111"/>
      <c r="FW490" s="111"/>
      <c r="FX490" s="111"/>
      <c r="FY490" s="111"/>
      <c r="FZ490" s="111"/>
      <c r="GA490" s="111"/>
      <c r="GB490" s="111"/>
      <c r="GC490" s="111"/>
      <c r="GD490" s="111"/>
      <c r="GE490" s="111"/>
      <c r="GF490" s="111"/>
      <c r="GG490" s="111"/>
      <c r="GH490" s="111"/>
      <c r="GI490" s="111"/>
      <c r="GJ490" s="111"/>
      <c r="GK490" s="111"/>
      <c r="GL490" s="111"/>
      <c r="GM490" s="111"/>
      <c r="GN490" s="111"/>
      <c r="GO490" s="111"/>
      <c r="GP490" s="111"/>
      <c r="GQ490" s="111"/>
      <c r="GR490" s="111"/>
      <c r="GS490" s="111"/>
      <c r="GT490" s="111"/>
      <c r="GU490" s="111"/>
      <c r="GV490" s="111"/>
      <c r="GW490" s="111"/>
      <c r="GX490" s="111"/>
      <c r="GY490" s="111"/>
      <c r="GZ490" s="111"/>
      <c r="HA490" s="111"/>
      <c r="HB490" s="111"/>
      <c r="HC490" s="111"/>
      <c r="HD490" s="111"/>
      <c r="HE490" s="111"/>
      <c r="HF490" s="111"/>
      <c r="HG490" s="111"/>
      <c r="HH490" s="111"/>
      <c r="HI490" s="111"/>
      <c r="HJ490" s="111"/>
      <c r="HK490" s="111"/>
      <c r="HL490" s="111"/>
      <c r="HM490" s="111"/>
      <c r="HN490" s="111"/>
      <c r="HO490" s="111"/>
      <c r="HP490" s="111"/>
      <c r="HQ490" s="111"/>
      <c r="HR490" s="111"/>
      <c r="HS490" s="111"/>
      <c r="HT490" s="111"/>
      <c r="HU490" s="111"/>
      <c r="HV490" s="111"/>
      <c r="HW490" s="111"/>
      <c r="HX490" s="111"/>
      <c r="HY490" s="111"/>
      <c r="HZ490" s="111"/>
      <c r="IA490" s="111"/>
      <c r="IB490" s="111"/>
      <c r="IC490" s="111"/>
      <c r="ID490" s="111"/>
      <c r="IE490" s="111"/>
      <c r="IF490" s="111"/>
      <c r="IG490" s="111"/>
      <c r="IH490" s="111"/>
      <c r="II490" s="111"/>
      <c r="IJ490" s="111"/>
      <c r="IK490" s="111"/>
      <c r="IL490" s="111"/>
      <c r="IM490" s="111"/>
      <c r="IN490" s="111"/>
      <c r="IO490" s="111"/>
      <c r="IP490" s="111"/>
      <c r="IQ490" s="111"/>
      <c r="IR490" s="111"/>
      <c r="IS490" s="111"/>
      <c r="IT490" s="111"/>
      <c r="IU490" s="111"/>
      <c r="IV490" s="111"/>
      <c r="IW490" s="111"/>
      <c r="IX490" s="111"/>
      <c r="IY490" s="111"/>
      <c r="IZ490" s="111"/>
      <c r="JA490" s="111"/>
      <c r="JB490" s="111"/>
      <c r="JC490" s="111"/>
      <c r="JD490" s="111"/>
      <c r="JE490" s="111"/>
      <c r="JF490" s="111"/>
      <c r="JG490" s="111"/>
      <c r="JH490" s="111"/>
      <c r="JI490" s="111"/>
      <c r="JJ490" s="111"/>
      <c r="JK490" s="111"/>
      <c r="JL490" s="111"/>
      <c r="JM490" s="111"/>
      <c r="JN490" s="111"/>
      <c r="JO490" s="111"/>
      <c r="JP490" s="111"/>
      <c r="JQ490" s="111"/>
      <c r="JR490" s="111"/>
      <c r="JS490" s="111"/>
      <c r="JT490" s="111"/>
      <c r="JU490" s="111"/>
      <c r="JV490" s="111"/>
      <c r="JW490" s="111"/>
      <c r="JX490" s="111"/>
      <c r="JY490" s="111"/>
      <c r="JZ490" s="111"/>
      <c r="KA490" s="111"/>
      <c r="KB490" s="111"/>
      <c r="KC490" s="111"/>
      <c r="KD490" s="111"/>
      <c r="KE490" s="111"/>
      <c r="KF490" s="111"/>
      <c r="KG490" s="111"/>
      <c r="KH490" s="111"/>
      <c r="KI490" s="111"/>
      <c r="KJ490" s="111"/>
      <c r="KK490" s="111"/>
      <c r="KL490" s="111"/>
      <c r="KM490" s="111"/>
      <c r="KN490" s="111"/>
      <c r="KO490" s="111"/>
      <c r="KP490" s="111"/>
      <c r="KQ490" s="111"/>
      <c r="KR490" s="111"/>
      <c r="KS490" s="111"/>
      <c r="KT490" s="111"/>
      <c r="KU490" s="111"/>
      <c r="KV490" s="111"/>
      <c r="KW490" s="111"/>
      <c r="KX490" s="111"/>
      <c r="KY490" s="111"/>
      <c r="KZ490" s="111"/>
      <c r="LA490" s="111"/>
      <c r="LB490" s="111"/>
      <c r="LC490" s="111"/>
      <c r="LD490" s="111"/>
      <c r="LE490" s="111"/>
      <c r="LF490" s="111"/>
      <c r="LG490" s="111"/>
      <c r="LH490" s="111"/>
      <c r="LI490" s="111"/>
      <c r="LJ490" s="111"/>
      <c r="LK490" s="111"/>
      <c r="LL490" s="111"/>
      <c r="LM490" s="111"/>
      <c r="LN490" s="111"/>
      <c r="LO490" s="111"/>
      <c r="LP490" s="111"/>
      <c r="LQ490" s="111"/>
      <c r="LR490" s="111"/>
      <c r="LS490" s="111"/>
      <c r="LT490" s="111"/>
      <c r="LU490" s="111"/>
      <c r="LV490" s="111"/>
      <c r="LW490" s="111"/>
      <c r="LX490" s="111"/>
      <c r="LY490" s="111"/>
      <c r="LZ490" s="111"/>
      <c r="MA490" s="111"/>
      <c r="MB490" s="111"/>
      <c r="MC490" s="111"/>
      <c r="MD490" s="111"/>
      <c r="ME490" s="111"/>
      <c r="MF490" s="111"/>
      <c r="MG490" s="111"/>
      <c r="MH490" s="111"/>
      <c r="MI490" s="111"/>
      <c r="MJ490" s="111"/>
      <c r="MK490" s="111"/>
      <c r="ML490" s="111"/>
      <c r="MM490" s="111"/>
      <c r="MN490" s="111"/>
      <c r="MO490" s="111"/>
      <c r="MP490" s="111"/>
      <c r="MQ490" s="111"/>
      <c r="MR490" s="111"/>
      <c r="MS490" s="111"/>
      <c r="MT490" s="111"/>
      <c r="MU490" s="111"/>
      <c r="MV490" s="111"/>
      <c r="MW490" s="111"/>
      <c r="MX490" s="111"/>
      <c r="MY490" s="111"/>
      <c r="MZ490" s="111"/>
      <c r="NA490" s="111"/>
      <c r="NB490" s="111"/>
      <c r="NC490" s="111"/>
      <c r="ND490" s="111"/>
      <c r="NE490" s="111"/>
      <c r="NF490" s="111"/>
      <c r="NG490" s="111"/>
      <c r="NH490" s="111"/>
      <c r="NI490" s="111"/>
      <c r="NJ490" s="111"/>
      <c r="NK490" s="111"/>
      <c r="NL490" s="111"/>
      <c r="NM490" s="111"/>
      <c r="NN490" s="111"/>
      <c r="NO490" s="111"/>
      <c r="NP490" s="111"/>
      <c r="NQ490" s="111"/>
      <c r="NR490" s="111"/>
      <c r="NS490" s="111"/>
      <c r="NT490" s="111"/>
      <c r="NU490" s="111"/>
      <c r="NV490" s="111"/>
      <c r="NW490" s="111"/>
      <c r="NX490" s="111"/>
      <c r="NY490" s="111"/>
      <c r="NZ490" s="111"/>
      <c r="OA490" s="111"/>
      <c r="OB490" s="111"/>
      <c r="OC490" s="111"/>
      <c r="OD490" s="111"/>
      <c r="OE490" s="111"/>
      <c r="OF490" s="111"/>
      <c r="OG490" s="111"/>
      <c r="OH490" s="111"/>
      <c r="OI490" s="111"/>
      <c r="OJ490" s="111"/>
      <c r="OK490" s="111"/>
      <c r="OL490" s="111"/>
      <c r="OM490" s="111"/>
      <c r="ON490" s="111"/>
      <c r="OO490" s="111"/>
      <c r="OP490" s="111"/>
      <c r="OQ490" s="111"/>
      <c r="OR490" s="111"/>
      <c r="OS490" s="111"/>
      <c r="OT490" s="111"/>
      <c r="OU490" s="111"/>
      <c r="OV490" s="111"/>
      <c r="OW490" s="111"/>
      <c r="OX490" s="111"/>
      <c r="OY490" s="111"/>
      <c r="OZ490" s="111"/>
      <c r="PA490" s="111"/>
      <c r="PB490" s="111"/>
      <c r="PC490" s="111"/>
      <c r="PD490" s="111"/>
      <c r="PE490" s="111"/>
      <c r="PF490" s="111"/>
      <c r="PG490" s="111"/>
      <c r="PH490" s="111"/>
      <c r="PI490" s="111"/>
      <c r="PJ490" s="111"/>
      <c r="PK490" s="111"/>
      <c r="PL490" s="111"/>
      <c r="PM490" s="111"/>
      <c r="PN490" s="111"/>
      <c r="PO490" s="111"/>
      <c r="PP490" s="111"/>
      <c r="PQ490" s="111"/>
      <c r="PR490" s="111"/>
      <c r="PS490" s="111"/>
      <c r="PT490" s="111"/>
      <c r="PU490" s="111"/>
      <c r="PV490" s="111"/>
      <c r="PW490" s="111"/>
      <c r="PX490" s="111"/>
      <c r="PY490" s="111"/>
      <c r="PZ490" s="111"/>
      <c r="QA490" s="111"/>
      <c r="QB490" s="111"/>
      <c r="QC490" s="111"/>
      <c r="QD490" s="111"/>
      <c r="QE490" s="111"/>
      <c r="QF490" s="111"/>
      <c r="QG490" s="111"/>
      <c r="QH490" s="111"/>
      <c r="QI490" s="111"/>
      <c r="QJ490" s="111"/>
      <c r="QK490" s="111"/>
      <c r="QL490" s="111"/>
      <c r="QM490" s="111"/>
      <c r="QN490" s="111"/>
      <c r="QO490" s="111"/>
      <c r="QP490" s="111"/>
      <c r="QQ490" s="111"/>
      <c r="QR490" s="111"/>
      <c r="QS490" s="111"/>
      <c r="QT490" s="111"/>
      <c r="QU490" s="111"/>
      <c r="QV490" s="111"/>
      <c r="QW490" s="111"/>
      <c r="QX490" s="111"/>
      <c r="QY490" s="111"/>
      <c r="QZ490" s="111"/>
      <c r="RA490" s="111"/>
      <c r="RB490" s="111"/>
      <c r="RC490" s="111"/>
      <c r="RD490" s="111"/>
      <c r="RE490" s="111"/>
      <c r="RF490" s="111"/>
      <c r="RG490" s="111"/>
      <c r="RH490" s="111"/>
      <c r="RI490" s="111"/>
      <c r="RJ490" s="111"/>
      <c r="RK490" s="111"/>
      <c r="RL490" s="111"/>
      <c r="RM490" s="111"/>
      <c r="RN490" s="111"/>
      <c r="RO490" s="111"/>
      <c r="RP490" s="111"/>
      <c r="RQ490" s="111"/>
      <c r="RR490" s="111"/>
      <c r="RS490" s="111"/>
      <c r="RT490" s="111"/>
      <c r="RU490" s="111"/>
      <c r="RV490" s="111"/>
      <c r="RW490" s="111"/>
      <c r="RX490" s="111"/>
      <c r="RY490" s="111"/>
      <c r="RZ490" s="111"/>
      <c r="SA490" s="111"/>
      <c r="SB490" s="111"/>
      <c r="SC490" s="111"/>
      <c r="SD490" s="111"/>
      <c r="SE490" s="111"/>
      <c r="SF490" s="111"/>
      <c r="SG490" s="111"/>
      <c r="SH490" s="111"/>
      <c r="SI490" s="111"/>
      <c r="SJ490" s="111"/>
      <c r="SK490" s="111"/>
      <c r="SL490" s="111"/>
      <c r="SM490" s="111"/>
      <c r="SN490" s="111"/>
      <c r="SO490" s="111"/>
      <c r="SP490" s="111"/>
      <c r="SQ490" s="111"/>
      <c r="SR490" s="111"/>
      <c r="SS490" s="111"/>
      <c r="ST490" s="111"/>
      <c r="SU490" s="111"/>
      <c r="SV490" s="111"/>
      <c r="SW490" s="111"/>
      <c r="SX490" s="111"/>
      <c r="SY490" s="111"/>
      <c r="SZ490" s="111"/>
      <c r="TA490" s="111"/>
      <c r="TB490" s="111"/>
      <c r="TC490" s="111"/>
      <c r="TD490" s="111"/>
      <c r="TE490" s="111"/>
      <c r="TF490" s="111"/>
      <c r="TG490" s="111"/>
      <c r="TH490" s="111"/>
      <c r="TI490" s="111"/>
      <c r="TJ490" s="111"/>
      <c r="TK490" s="111"/>
      <c r="TL490" s="111"/>
      <c r="TM490" s="111"/>
      <c r="TN490" s="111"/>
      <c r="TO490" s="111"/>
      <c r="TP490" s="111"/>
      <c r="TQ490" s="111"/>
      <c r="TR490" s="111"/>
      <c r="TS490" s="111"/>
      <c r="TT490" s="111"/>
      <c r="TU490" s="111"/>
      <c r="TV490" s="111"/>
      <c r="TW490" s="111"/>
      <c r="TX490" s="111"/>
      <c r="TY490" s="111"/>
      <c r="TZ490" s="111"/>
      <c r="UA490" s="111"/>
      <c r="UB490" s="111"/>
      <c r="UC490" s="111"/>
      <c r="UD490" s="111"/>
      <c r="UE490" s="111"/>
      <c r="UF490" s="111"/>
      <c r="UG490" s="111"/>
      <c r="UH490" s="111"/>
      <c r="UI490" s="111"/>
      <c r="UJ490" s="111"/>
      <c r="UK490" s="111"/>
      <c r="UL490" s="111"/>
      <c r="UM490" s="111"/>
      <c r="UN490" s="111"/>
      <c r="UO490" s="111"/>
      <c r="UP490" s="111"/>
      <c r="UQ490" s="111"/>
      <c r="UR490" s="111"/>
      <c r="US490" s="111"/>
      <c r="UT490" s="111"/>
      <c r="UU490" s="111"/>
      <c r="UV490" s="111"/>
      <c r="UW490" s="111"/>
      <c r="UX490" s="111"/>
      <c r="UY490" s="111"/>
      <c r="UZ490" s="111"/>
      <c r="VA490" s="111"/>
      <c r="VB490" s="111"/>
      <c r="VC490" s="111"/>
      <c r="VD490" s="111"/>
      <c r="VE490" s="111"/>
      <c r="VF490" s="111"/>
      <c r="VG490" s="111"/>
      <c r="VH490" s="111"/>
      <c r="VI490" s="111"/>
      <c r="VJ490" s="111"/>
      <c r="VK490" s="111"/>
      <c r="VL490" s="111"/>
      <c r="VM490" s="111"/>
      <c r="VN490" s="111"/>
      <c r="VO490" s="111"/>
      <c r="VP490" s="111"/>
      <c r="VQ490" s="111"/>
      <c r="VR490" s="111"/>
      <c r="VS490" s="111"/>
      <c r="VT490" s="111"/>
      <c r="VU490" s="111"/>
      <c r="VV490" s="111"/>
      <c r="VW490" s="111"/>
      <c r="VX490" s="111"/>
      <c r="VY490" s="111"/>
      <c r="VZ490" s="111"/>
      <c r="WA490" s="111"/>
      <c r="WB490" s="111"/>
      <c r="WC490" s="111"/>
      <c r="WD490" s="111"/>
      <c r="WE490" s="111"/>
      <c r="WF490" s="111"/>
      <c r="WG490" s="111"/>
      <c r="WH490" s="111"/>
      <c r="WI490" s="111"/>
      <c r="WJ490" s="111"/>
      <c r="WK490" s="111"/>
      <c r="WL490" s="111"/>
      <c r="WM490" s="111"/>
      <c r="WN490" s="111"/>
      <c r="WO490" s="111"/>
      <c r="WP490" s="111"/>
      <c r="WQ490" s="111"/>
      <c r="WR490" s="111"/>
      <c r="WS490" s="111"/>
      <c r="WT490" s="111"/>
      <c r="WU490" s="111"/>
      <c r="WV490" s="111"/>
      <c r="WW490" s="111"/>
      <c r="WX490" s="111"/>
      <c r="WY490" s="111"/>
      <c r="WZ490" s="111"/>
      <c r="XA490" s="111"/>
      <c r="XB490" s="111"/>
      <c r="XC490" s="111"/>
      <c r="XD490" s="111"/>
      <c r="XE490" s="111"/>
      <c r="XF490" s="111"/>
      <c r="XG490" s="111"/>
      <c r="XH490" s="111"/>
      <c r="XI490" s="111"/>
      <c r="XJ490" s="111"/>
      <c r="XK490" s="111"/>
      <c r="XL490" s="111"/>
      <c r="XM490" s="111"/>
      <c r="XN490" s="111"/>
      <c r="XO490" s="111"/>
      <c r="XP490" s="111"/>
      <c r="XQ490" s="111"/>
      <c r="XR490" s="111"/>
      <c r="XS490" s="111"/>
      <c r="XT490" s="111"/>
      <c r="XU490" s="111"/>
      <c r="XV490" s="111"/>
      <c r="XW490" s="111"/>
      <c r="XX490" s="111"/>
      <c r="XY490" s="111"/>
      <c r="XZ490" s="111"/>
      <c r="YA490" s="111"/>
      <c r="YB490" s="111"/>
      <c r="YC490" s="111"/>
      <c r="YD490" s="111"/>
      <c r="YE490" s="111"/>
      <c r="YF490" s="111"/>
      <c r="YG490" s="111"/>
      <c r="YH490" s="111"/>
      <c r="YI490" s="111"/>
      <c r="YJ490" s="111"/>
      <c r="YK490" s="111"/>
      <c r="YL490" s="111"/>
      <c r="YM490" s="111"/>
      <c r="YN490" s="111"/>
      <c r="YO490" s="111"/>
      <c r="YP490" s="111"/>
      <c r="YQ490" s="111"/>
      <c r="YR490" s="111"/>
      <c r="YS490" s="111"/>
      <c r="YT490" s="111"/>
      <c r="YU490" s="111"/>
      <c r="YV490" s="111"/>
      <c r="YW490" s="111"/>
      <c r="YX490" s="111"/>
      <c r="YY490" s="111"/>
      <c r="YZ490" s="111"/>
      <c r="ZA490" s="111"/>
      <c r="ZB490" s="111"/>
      <c r="ZC490" s="111"/>
      <c r="ZD490" s="111"/>
      <c r="ZE490" s="111"/>
      <c r="ZF490" s="111"/>
      <c r="ZG490" s="111"/>
      <c r="ZH490" s="111"/>
      <c r="ZI490" s="111"/>
      <c r="ZJ490" s="111"/>
      <c r="ZK490" s="111"/>
      <c r="ZL490" s="111"/>
      <c r="ZM490" s="111"/>
      <c r="ZN490" s="111"/>
      <c r="ZO490" s="111"/>
      <c r="ZP490" s="111"/>
      <c r="ZQ490" s="111"/>
      <c r="ZR490" s="111"/>
      <c r="ZS490" s="111"/>
      <c r="ZT490" s="111"/>
      <c r="ZU490" s="111"/>
      <c r="ZV490" s="111"/>
      <c r="ZW490" s="111"/>
      <c r="ZX490" s="111"/>
      <c r="ZY490" s="111"/>
      <c r="ZZ490" s="111"/>
      <c r="AAA490" s="111"/>
      <c r="AAB490" s="111"/>
      <c r="AAC490" s="111"/>
      <c r="AAD490" s="111"/>
      <c r="AAE490" s="111"/>
      <c r="AAF490" s="111"/>
      <c r="AAG490" s="111"/>
      <c r="AAH490" s="111"/>
      <c r="AAI490" s="111"/>
      <c r="AAJ490" s="111"/>
      <c r="AAK490" s="111"/>
      <c r="AAL490" s="111"/>
      <c r="AAM490" s="111"/>
      <c r="AAN490" s="111"/>
      <c r="AAO490" s="111"/>
      <c r="AAP490" s="111"/>
      <c r="AAQ490" s="111"/>
      <c r="AAR490" s="111"/>
      <c r="AAS490" s="111"/>
      <c r="AAT490" s="111"/>
      <c r="AAU490" s="111"/>
      <c r="AAV490" s="111"/>
      <c r="AAW490" s="111"/>
      <c r="AAX490" s="111"/>
      <c r="AAY490" s="111"/>
      <c r="AAZ490" s="111"/>
      <c r="ABA490" s="111"/>
      <c r="ABB490" s="111"/>
      <c r="ABC490" s="111"/>
      <c r="ABD490" s="111"/>
      <c r="ABE490" s="111"/>
      <c r="ABF490" s="111"/>
      <c r="ABG490" s="111"/>
      <c r="ABH490" s="111"/>
      <c r="ABI490" s="111"/>
      <c r="ABJ490" s="111"/>
      <c r="ABK490" s="111"/>
      <c r="ABL490" s="111"/>
      <c r="ABM490" s="111"/>
      <c r="ABN490" s="111"/>
      <c r="ABO490" s="111"/>
      <c r="ABP490" s="111"/>
      <c r="ABQ490" s="111"/>
      <c r="ABR490" s="111"/>
      <c r="ABS490" s="111"/>
      <c r="ABT490" s="111"/>
      <c r="ABU490" s="111"/>
      <c r="ABV490" s="111"/>
      <c r="ABW490" s="111"/>
      <c r="ABX490" s="111"/>
      <c r="ABY490" s="111"/>
      <c r="ABZ490" s="111"/>
      <c r="ACA490" s="111"/>
      <c r="ACB490" s="111"/>
      <c r="ACC490" s="111"/>
      <c r="ACD490" s="111"/>
      <c r="ACE490" s="111"/>
      <c r="ACF490" s="111"/>
      <c r="ACG490" s="111"/>
      <c r="ACH490" s="111"/>
      <c r="ACI490" s="111"/>
      <c r="ACJ490" s="111"/>
      <c r="ACK490" s="111"/>
      <c r="ACL490" s="111"/>
      <c r="ACM490" s="111"/>
      <c r="ACN490" s="111"/>
      <c r="ACO490" s="111"/>
      <c r="ACP490" s="111"/>
      <c r="ACQ490" s="111"/>
      <c r="ACR490" s="111"/>
      <c r="ACS490" s="111"/>
      <c r="ACT490" s="111"/>
      <c r="ACU490" s="111"/>
      <c r="ACV490" s="111"/>
      <c r="ACW490" s="111"/>
      <c r="ACX490" s="111"/>
      <c r="ACY490" s="111"/>
      <c r="ACZ490" s="111"/>
      <c r="ADA490" s="111"/>
      <c r="ADB490" s="111"/>
      <c r="ADC490" s="111"/>
      <c r="ADD490" s="111"/>
      <c r="ADE490" s="111"/>
      <c r="ADF490" s="111"/>
      <c r="ADG490" s="111"/>
      <c r="ADH490" s="111"/>
      <c r="ADI490" s="111"/>
      <c r="ADJ490" s="111"/>
      <c r="ADK490" s="111"/>
      <c r="ADL490" s="111"/>
      <c r="ADM490" s="111"/>
      <c r="ADN490" s="111"/>
      <c r="ADO490" s="111"/>
      <c r="ADP490" s="111"/>
      <c r="ADQ490" s="111"/>
      <c r="ADR490" s="111"/>
      <c r="ADS490" s="111"/>
      <c r="ADT490" s="111"/>
      <c r="ADU490" s="111"/>
      <c r="ADV490" s="111"/>
    </row>
    <row r="491" spans="4:802" s="110" customFormat="1"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  <c r="AA491" s="111"/>
      <c r="AB491" s="111"/>
      <c r="AC491" s="111"/>
      <c r="AD491" s="111"/>
      <c r="AE491" s="111"/>
      <c r="AF491" s="111"/>
      <c r="AG491" s="111"/>
      <c r="AH491" s="111"/>
      <c r="AI491" s="111"/>
      <c r="AJ491" s="111"/>
      <c r="AK491" s="111"/>
      <c r="AL491" s="111"/>
      <c r="AM491" s="111"/>
      <c r="AN491" s="111"/>
      <c r="AO491" s="111"/>
      <c r="AP491" s="111"/>
      <c r="AQ491" s="111"/>
      <c r="AR491" s="111"/>
      <c r="AS491" s="111"/>
      <c r="AT491" s="111"/>
      <c r="AU491" s="111"/>
      <c r="AV491" s="111"/>
      <c r="AW491" s="111"/>
      <c r="AX491" s="111"/>
      <c r="AY491" s="111"/>
      <c r="AZ491" s="111"/>
      <c r="BA491" s="111"/>
      <c r="BB491" s="111"/>
      <c r="BC491" s="111"/>
      <c r="BD491" s="111"/>
      <c r="BE491" s="111"/>
      <c r="BF491" s="111"/>
      <c r="BG491" s="111"/>
      <c r="BH491" s="111"/>
      <c r="BI491" s="111"/>
      <c r="BJ491" s="111"/>
      <c r="BK491" s="111"/>
      <c r="BL491" s="111"/>
      <c r="BM491" s="111"/>
      <c r="BN491" s="111"/>
      <c r="BO491" s="111"/>
      <c r="BP491" s="111"/>
      <c r="BQ491" s="111"/>
      <c r="BR491" s="111"/>
      <c r="BS491" s="111"/>
      <c r="BT491" s="111"/>
      <c r="BU491" s="111"/>
      <c r="BV491" s="111"/>
      <c r="BW491" s="111"/>
      <c r="BX491" s="111"/>
      <c r="BY491" s="111"/>
      <c r="BZ491" s="111"/>
      <c r="CA491" s="111"/>
      <c r="CB491" s="111"/>
      <c r="CC491" s="111"/>
      <c r="CD491" s="111"/>
      <c r="CE491" s="111"/>
      <c r="CF491" s="111"/>
      <c r="CG491" s="111"/>
      <c r="CH491" s="111"/>
      <c r="CI491" s="111"/>
      <c r="CJ491" s="111"/>
      <c r="CK491" s="111"/>
      <c r="CL491" s="111"/>
      <c r="CM491" s="111"/>
      <c r="CN491" s="111"/>
      <c r="CO491" s="111"/>
      <c r="CP491" s="111"/>
      <c r="CQ491" s="111"/>
      <c r="CR491" s="111"/>
      <c r="CS491" s="111"/>
      <c r="CT491" s="111"/>
      <c r="CU491" s="111"/>
      <c r="CV491" s="111"/>
      <c r="CW491" s="111"/>
      <c r="CX491" s="111"/>
      <c r="CY491" s="111"/>
      <c r="CZ491" s="111"/>
      <c r="DA491" s="111"/>
      <c r="DB491" s="111"/>
      <c r="DC491" s="111"/>
      <c r="DD491" s="111"/>
      <c r="DE491" s="111"/>
      <c r="DF491" s="111"/>
      <c r="DG491" s="111"/>
      <c r="DH491" s="111"/>
      <c r="DI491" s="111"/>
      <c r="DJ491" s="111"/>
      <c r="DK491" s="111"/>
      <c r="DL491" s="111"/>
      <c r="DM491" s="111"/>
      <c r="DN491" s="111"/>
      <c r="DO491" s="111"/>
      <c r="DP491" s="111"/>
      <c r="DQ491" s="111"/>
      <c r="DR491" s="111"/>
      <c r="DS491" s="111"/>
      <c r="DT491" s="111"/>
      <c r="DU491" s="111"/>
      <c r="DV491" s="111"/>
      <c r="DW491" s="111"/>
      <c r="DX491" s="111"/>
      <c r="DY491" s="111"/>
      <c r="DZ491" s="111"/>
      <c r="EA491" s="111"/>
      <c r="EB491" s="111"/>
      <c r="EC491" s="111"/>
      <c r="ED491" s="111"/>
      <c r="EE491" s="111"/>
      <c r="EF491" s="111"/>
      <c r="EG491" s="111"/>
      <c r="EH491" s="111"/>
      <c r="EI491" s="111"/>
      <c r="EJ491" s="111"/>
      <c r="EK491" s="111"/>
      <c r="EL491" s="111"/>
      <c r="EM491" s="111"/>
      <c r="EN491" s="111"/>
      <c r="EO491" s="111"/>
      <c r="EP491" s="111"/>
      <c r="EQ491" s="111"/>
      <c r="ER491" s="111"/>
      <c r="ES491" s="111"/>
      <c r="ET491" s="111"/>
      <c r="EU491" s="111"/>
      <c r="EV491" s="111"/>
      <c r="EW491" s="111"/>
      <c r="EX491" s="111"/>
      <c r="EY491" s="111"/>
      <c r="EZ491" s="111"/>
      <c r="FA491" s="111"/>
      <c r="FB491" s="111"/>
      <c r="FC491" s="111"/>
      <c r="FD491" s="111"/>
      <c r="FE491" s="111"/>
      <c r="FF491" s="111"/>
      <c r="FG491" s="111"/>
      <c r="FH491" s="111"/>
      <c r="FI491" s="111"/>
      <c r="FJ491" s="111"/>
      <c r="FK491" s="111"/>
      <c r="FL491" s="111"/>
      <c r="FM491" s="111"/>
      <c r="FN491" s="111"/>
      <c r="FO491" s="111"/>
      <c r="FP491" s="111"/>
      <c r="FQ491" s="111"/>
      <c r="FR491" s="111"/>
      <c r="FS491" s="111"/>
      <c r="FT491" s="111"/>
      <c r="FU491" s="111"/>
      <c r="FV491" s="111"/>
      <c r="FW491" s="111"/>
      <c r="FX491" s="111"/>
      <c r="FY491" s="111"/>
      <c r="FZ491" s="111"/>
      <c r="GA491" s="111"/>
      <c r="GB491" s="111"/>
      <c r="GC491" s="111"/>
      <c r="GD491" s="111"/>
      <c r="GE491" s="111"/>
      <c r="GF491" s="111"/>
      <c r="GG491" s="111"/>
      <c r="GH491" s="111"/>
      <c r="GI491" s="111"/>
      <c r="GJ491" s="111"/>
      <c r="GK491" s="111"/>
      <c r="GL491" s="111"/>
      <c r="GM491" s="111"/>
      <c r="GN491" s="111"/>
      <c r="GO491" s="111"/>
      <c r="GP491" s="111"/>
      <c r="GQ491" s="111"/>
      <c r="GR491" s="111"/>
      <c r="GS491" s="111"/>
      <c r="GT491" s="111"/>
      <c r="GU491" s="111"/>
      <c r="GV491" s="111"/>
      <c r="GW491" s="111"/>
      <c r="GX491" s="111"/>
      <c r="GY491" s="111"/>
      <c r="GZ491" s="111"/>
      <c r="HA491" s="111"/>
      <c r="HB491" s="111"/>
      <c r="HC491" s="111"/>
      <c r="HD491" s="111"/>
      <c r="HE491" s="111"/>
      <c r="HF491" s="111"/>
      <c r="HG491" s="111"/>
      <c r="HH491" s="111"/>
      <c r="HI491" s="111"/>
      <c r="HJ491" s="111"/>
      <c r="HK491" s="111"/>
      <c r="HL491" s="111"/>
      <c r="HM491" s="111"/>
      <c r="HN491" s="111"/>
      <c r="HO491" s="111"/>
      <c r="HP491" s="111"/>
      <c r="HQ491" s="111"/>
      <c r="HR491" s="111"/>
      <c r="HS491" s="111"/>
      <c r="HT491" s="111"/>
      <c r="HU491" s="111"/>
      <c r="HV491" s="111"/>
      <c r="HW491" s="111"/>
      <c r="HX491" s="111"/>
      <c r="HY491" s="111"/>
      <c r="HZ491" s="111"/>
      <c r="IA491" s="111"/>
      <c r="IB491" s="111"/>
      <c r="IC491" s="111"/>
      <c r="ID491" s="111"/>
      <c r="IE491" s="111"/>
      <c r="IF491" s="111"/>
      <c r="IG491" s="111"/>
      <c r="IH491" s="111"/>
      <c r="II491" s="111"/>
      <c r="IJ491" s="111"/>
      <c r="IK491" s="111"/>
      <c r="IL491" s="111"/>
      <c r="IM491" s="111"/>
      <c r="IN491" s="111"/>
      <c r="IO491" s="111"/>
      <c r="IP491" s="111"/>
      <c r="IQ491" s="111"/>
      <c r="IR491" s="111"/>
      <c r="IS491" s="111"/>
      <c r="IT491" s="111"/>
      <c r="IU491" s="111"/>
      <c r="IV491" s="111"/>
      <c r="IW491" s="111"/>
      <c r="IX491" s="111"/>
      <c r="IY491" s="111"/>
      <c r="IZ491" s="111"/>
      <c r="JA491" s="111"/>
      <c r="JB491" s="111"/>
      <c r="JC491" s="111"/>
      <c r="JD491" s="111"/>
      <c r="JE491" s="111"/>
      <c r="JF491" s="111"/>
      <c r="JG491" s="111"/>
      <c r="JH491" s="111"/>
      <c r="JI491" s="111"/>
      <c r="JJ491" s="111"/>
      <c r="JK491" s="111"/>
      <c r="JL491" s="111"/>
      <c r="JM491" s="111"/>
      <c r="JN491" s="111"/>
      <c r="JO491" s="111"/>
      <c r="JP491" s="111"/>
      <c r="JQ491" s="111"/>
      <c r="JR491" s="111"/>
      <c r="JS491" s="111"/>
      <c r="JT491" s="111"/>
      <c r="JU491" s="111"/>
      <c r="JV491" s="111"/>
      <c r="JW491" s="111"/>
      <c r="JX491" s="111"/>
      <c r="JY491" s="111"/>
      <c r="JZ491" s="111"/>
      <c r="KA491" s="111"/>
      <c r="KB491" s="111"/>
      <c r="KC491" s="111"/>
      <c r="KD491" s="111"/>
      <c r="KE491" s="111"/>
      <c r="KF491" s="111"/>
      <c r="KG491" s="111"/>
      <c r="KH491" s="111"/>
      <c r="KI491" s="111"/>
      <c r="KJ491" s="111"/>
      <c r="KK491" s="111"/>
      <c r="KL491" s="111"/>
      <c r="KM491" s="111"/>
      <c r="KN491" s="111"/>
      <c r="KO491" s="111"/>
      <c r="KP491" s="111"/>
      <c r="KQ491" s="111"/>
      <c r="KR491" s="111"/>
      <c r="KS491" s="111"/>
      <c r="KT491" s="111"/>
      <c r="KU491" s="111"/>
      <c r="KV491" s="111"/>
      <c r="KW491" s="111"/>
      <c r="KX491" s="111"/>
      <c r="KY491" s="111"/>
      <c r="KZ491" s="111"/>
      <c r="LA491" s="111"/>
      <c r="LB491" s="111"/>
      <c r="LC491" s="111"/>
      <c r="LD491" s="111"/>
      <c r="LE491" s="111"/>
      <c r="LF491" s="111"/>
      <c r="LG491" s="111"/>
      <c r="LH491" s="111"/>
      <c r="LI491" s="111"/>
      <c r="LJ491" s="111"/>
      <c r="LK491" s="111"/>
      <c r="LL491" s="111"/>
      <c r="LM491" s="111"/>
      <c r="LN491" s="111"/>
      <c r="LO491" s="111"/>
      <c r="LP491" s="111"/>
      <c r="LQ491" s="111"/>
      <c r="LR491" s="111"/>
      <c r="LS491" s="111"/>
      <c r="LT491" s="111"/>
      <c r="LU491" s="111"/>
      <c r="LV491" s="111"/>
      <c r="LW491" s="111"/>
      <c r="LX491" s="111"/>
      <c r="LY491" s="111"/>
      <c r="LZ491" s="111"/>
      <c r="MA491" s="111"/>
      <c r="MB491" s="111"/>
      <c r="MC491" s="111"/>
      <c r="MD491" s="111"/>
      <c r="ME491" s="111"/>
      <c r="MF491" s="111"/>
      <c r="MG491" s="111"/>
      <c r="MH491" s="111"/>
      <c r="MI491" s="111"/>
      <c r="MJ491" s="111"/>
      <c r="MK491" s="111"/>
      <c r="ML491" s="111"/>
      <c r="MM491" s="111"/>
      <c r="MN491" s="111"/>
      <c r="MO491" s="111"/>
      <c r="MP491" s="111"/>
      <c r="MQ491" s="111"/>
      <c r="MR491" s="111"/>
      <c r="MS491" s="111"/>
      <c r="MT491" s="111"/>
      <c r="MU491" s="111"/>
      <c r="MV491" s="111"/>
      <c r="MW491" s="111"/>
      <c r="MX491" s="111"/>
      <c r="MY491" s="111"/>
      <c r="MZ491" s="111"/>
      <c r="NA491" s="111"/>
      <c r="NB491" s="111"/>
      <c r="NC491" s="111"/>
      <c r="ND491" s="111"/>
      <c r="NE491" s="111"/>
      <c r="NF491" s="111"/>
      <c r="NG491" s="111"/>
      <c r="NH491" s="111"/>
      <c r="NI491" s="111"/>
      <c r="NJ491" s="111"/>
      <c r="NK491" s="111"/>
      <c r="NL491" s="111"/>
      <c r="NM491" s="111"/>
      <c r="NN491" s="111"/>
      <c r="NO491" s="111"/>
      <c r="NP491" s="111"/>
      <c r="NQ491" s="111"/>
      <c r="NR491" s="111"/>
      <c r="NS491" s="111"/>
      <c r="NT491" s="111"/>
      <c r="NU491" s="111"/>
      <c r="NV491" s="111"/>
      <c r="NW491" s="111"/>
      <c r="NX491" s="111"/>
      <c r="NY491" s="111"/>
      <c r="NZ491" s="111"/>
      <c r="OA491" s="111"/>
      <c r="OB491" s="111"/>
      <c r="OC491" s="111"/>
      <c r="OD491" s="111"/>
      <c r="OE491" s="111"/>
      <c r="OF491" s="111"/>
      <c r="OG491" s="111"/>
      <c r="OH491" s="111"/>
      <c r="OI491" s="111"/>
      <c r="OJ491" s="111"/>
      <c r="OK491" s="111"/>
      <c r="OL491" s="111"/>
      <c r="OM491" s="111"/>
      <c r="ON491" s="111"/>
      <c r="OO491" s="111"/>
      <c r="OP491" s="111"/>
      <c r="OQ491" s="111"/>
      <c r="OR491" s="111"/>
      <c r="OS491" s="111"/>
      <c r="OT491" s="111"/>
      <c r="OU491" s="111"/>
      <c r="OV491" s="111"/>
      <c r="OW491" s="111"/>
      <c r="OX491" s="111"/>
      <c r="OY491" s="111"/>
      <c r="OZ491" s="111"/>
      <c r="PA491" s="111"/>
      <c r="PB491" s="111"/>
      <c r="PC491" s="111"/>
      <c r="PD491" s="111"/>
      <c r="PE491" s="111"/>
      <c r="PF491" s="111"/>
      <c r="PG491" s="111"/>
      <c r="PH491" s="111"/>
      <c r="PI491" s="111"/>
      <c r="PJ491" s="111"/>
      <c r="PK491" s="111"/>
      <c r="PL491" s="111"/>
      <c r="PM491" s="111"/>
      <c r="PN491" s="111"/>
      <c r="PO491" s="111"/>
      <c r="PP491" s="111"/>
      <c r="PQ491" s="111"/>
      <c r="PR491" s="111"/>
      <c r="PS491" s="111"/>
      <c r="PT491" s="111"/>
      <c r="PU491" s="111"/>
      <c r="PV491" s="111"/>
      <c r="PW491" s="111"/>
      <c r="PX491" s="111"/>
      <c r="PY491" s="111"/>
      <c r="PZ491" s="111"/>
      <c r="QA491" s="111"/>
      <c r="QB491" s="111"/>
      <c r="QC491" s="111"/>
      <c r="QD491" s="111"/>
      <c r="QE491" s="111"/>
      <c r="QF491" s="111"/>
      <c r="QG491" s="111"/>
      <c r="QH491" s="111"/>
      <c r="QI491" s="111"/>
      <c r="QJ491" s="111"/>
      <c r="QK491" s="111"/>
      <c r="QL491" s="111"/>
      <c r="QM491" s="111"/>
      <c r="QN491" s="111"/>
      <c r="QO491" s="111"/>
      <c r="QP491" s="111"/>
      <c r="QQ491" s="111"/>
      <c r="QR491" s="111"/>
      <c r="QS491" s="111"/>
      <c r="QT491" s="111"/>
      <c r="QU491" s="111"/>
      <c r="QV491" s="111"/>
      <c r="QW491" s="111"/>
      <c r="QX491" s="111"/>
      <c r="QY491" s="111"/>
      <c r="QZ491" s="111"/>
      <c r="RA491" s="111"/>
      <c r="RB491" s="111"/>
      <c r="RC491" s="111"/>
      <c r="RD491" s="111"/>
      <c r="RE491" s="111"/>
      <c r="RF491" s="111"/>
      <c r="RG491" s="111"/>
      <c r="RH491" s="111"/>
      <c r="RI491" s="111"/>
      <c r="RJ491" s="111"/>
      <c r="RK491" s="111"/>
      <c r="RL491" s="111"/>
      <c r="RM491" s="111"/>
      <c r="RN491" s="111"/>
      <c r="RO491" s="111"/>
      <c r="RP491" s="111"/>
      <c r="RQ491" s="111"/>
      <c r="RR491" s="111"/>
      <c r="RS491" s="111"/>
      <c r="RT491" s="111"/>
      <c r="RU491" s="111"/>
      <c r="RV491" s="111"/>
      <c r="RW491" s="111"/>
      <c r="RX491" s="111"/>
      <c r="RY491" s="111"/>
      <c r="RZ491" s="111"/>
      <c r="SA491" s="111"/>
      <c r="SB491" s="111"/>
      <c r="SC491" s="111"/>
      <c r="SD491" s="111"/>
      <c r="SE491" s="111"/>
      <c r="SF491" s="111"/>
      <c r="SG491" s="111"/>
      <c r="SH491" s="111"/>
      <c r="SI491" s="111"/>
      <c r="SJ491" s="111"/>
      <c r="SK491" s="111"/>
      <c r="SL491" s="111"/>
      <c r="SM491" s="111"/>
      <c r="SN491" s="111"/>
      <c r="SO491" s="111"/>
      <c r="SP491" s="111"/>
      <c r="SQ491" s="111"/>
      <c r="SR491" s="111"/>
      <c r="SS491" s="111"/>
      <c r="ST491" s="111"/>
      <c r="SU491" s="111"/>
      <c r="SV491" s="111"/>
      <c r="SW491" s="111"/>
      <c r="SX491" s="111"/>
      <c r="SY491" s="111"/>
      <c r="SZ491" s="111"/>
      <c r="TA491" s="111"/>
      <c r="TB491" s="111"/>
      <c r="TC491" s="111"/>
      <c r="TD491" s="111"/>
      <c r="TE491" s="111"/>
      <c r="TF491" s="111"/>
      <c r="TG491" s="111"/>
      <c r="TH491" s="111"/>
      <c r="TI491" s="111"/>
      <c r="TJ491" s="111"/>
      <c r="TK491" s="111"/>
      <c r="TL491" s="111"/>
      <c r="TM491" s="111"/>
      <c r="TN491" s="111"/>
      <c r="TO491" s="111"/>
      <c r="TP491" s="111"/>
      <c r="TQ491" s="111"/>
      <c r="TR491" s="111"/>
      <c r="TS491" s="111"/>
      <c r="TT491" s="111"/>
      <c r="TU491" s="111"/>
      <c r="TV491" s="111"/>
      <c r="TW491" s="111"/>
      <c r="TX491" s="111"/>
      <c r="TY491" s="111"/>
      <c r="TZ491" s="111"/>
      <c r="UA491" s="111"/>
      <c r="UB491" s="111"/>
      <c r="UC491" s="111"/>
      <c r="UD491" s="111"/>
      <c r="UE491" s="111"/>
      <c r="UF491" s="111"/>
      <c r="UG491" s="111"/>
      <c r="UH491" s="111"/>
      <c r="UI491" s="111"/>
      <c r="UJ491" s="111"/>
      <c r="UK491" s="111"/>
      <c r="UL491" s="111"/>
      <c r="UM491" s="111"/>
      <c r="UN491" s="111"/>
      <c r="UO491" s="111"/>
      <c r="UP491" s="111"/>
      <c r="UQ491" s="111"/>
      <c r="UR491" s="111"/>
      <c r="US491" s="111"/>
      <c r="UT491" s="111"/>
      <c r="UU491" s="111"/>
      <c r="UV491" s="111"/>
      <c r="UW491" s="111"/>
      <c r="UX491" s="111"/>
      <c r="UY491" s="111"/>
      <c r="UZ491" s="111"/>
      <c r="VA491" s="111"/>
      <c r="VB491" s="111"/>
      <c r="VC491" s="111"/>
      <c r="VD491" s="111"/>
      <c r="VE491" s="111"/>
      <c r="VF491" s="111"/>
      <c r="VG491" s="111"/>
      <c r="VH491" s="111"/>
      <c r="VI491" s="111"/>
      <c r="VJ491" s="111"/>
      <c r="VK491" s="111"/>
      <c r="VL491" s="111"/>
      <c r="VM491" s="111"/>
      <c r="VN491" s="111"/>
      <c r="VO491" s="111"/>
      <c r="VP491" s="111"/>
      <c r="VQ491" s="111"/>
      <c r="VR491" s="111"/>
      <c r="VS491" s="111"/>
      <c r="VT491" s="111"/>
      <c r="VU491" s="111"/>
      <c r="VV491" s="111"/>
      <c r="VW491" s="111"/>
      <c r="VX491" s="111"/>
      <c r="VY491" s="111"/>
      <c r="VZ491" s="111"/>
      <c r="WA491" s="111"/>
      <c r="WB491" s="111"/>
      <c r="WC491" s="111"/>
      <c r="WD491" s="111"/>
      <c r="WE491" s="111"/>
      <c r="WF491" s="111"/>
      <c r="WG491" s="111"/>
      <c r="WH491" s="111"/>
      <c r="WI491" s="111"/>
      <c r="WJ491" s="111"/>
      <c r="WK491" s="111"/>
      <c r="WL491" s="111"/>
      <c r="WM491" s="111"/>
      <c r="WN491" s="111"/>
      <c r="WO491" s="111"/>
      <c r="WP491" s="111"/>
      <c r="WQ491" s="111"/>
      <c r="WR491" s="111"/>
      <c r="WS491" s="111"/>
      <c r="WT491" s="111"/>
      <c r="WU491" s="111"/>
      <c r="WV491" s="111"/>
      <c r="WW491" s="111"/>
      <c r="WX491" s="111"/>
      <c r="WY491" s="111"/>
      <c r="WZ491" s="111"/>
      <c r="XA491" s="111"/>
      <c r="XB491" s="111"/>
      <c r="XC491" s="111"/>
      <c r="XD491" s="111"/>
      <c r="XE491" s="111"/>
      <c r="XF491" s="111"/>
      <c r="XG491" s="111"/>
      <c r="XH491" s="111"/>
      <c r="XI491" s="111"/>
      <c r="XJ491" s="111"/>
      <c r="XK491" s="111"/>
      <c r="XL491" s="111"/>
      <c r="XM491" s="111"/>
      <c r="XN491" s="111"/>
      <c r="XO491" s="111"/>
      <c r="XP491" s="111"/>
      <c r="XQ491" s="111"/>
      <c r="XR491" s="111"/>
      <c r="XS491" s="111"/>
      <c r="XT491" s="111"/>
      <c r="XU491" s="111"/>
      <c r="XV491" s="111"/>
      <c r="XW491" s="111"/>
      <c r="XX491" s="111"/>
      <c r="XY491" s="111"/>
      <c r="XZ491" s="111"/>
      <c r="YA491" s="111"/>
      <c r="YB491" s="111"/>
      <c r="YC491" s="111"/>
      <c r="YD491" s="111"/>
      <c r="YE491" s="111"/>
      <c r="YF491" s="111"/>
      <c r="YG491" s="111"/>
      <c r="YH491" s="111"/>
      <c r="YI491" s="111"/>
      <c r="YJ491" s="111"/>
      <c r="YK491" s="111"/>
      <c r="YL491" s="111"/>
      <c r="YM491" s="111"/>
      <c r="YN491" s="111"/>
      <c r="YO491" s="111"/>
      <c r="YP491" s="111"/>
      <c r="YQ491" s="111"/>
      <c r="YR491" s="111"/>
      <c r="YS491" s="111"/>
      <c r="YT491" s="111"/>
      <c r="YU491" s="111"/>
      <c r="YV491" s="111"/>
      <c r="YW491" s="111"/>
      <c r="YX491" s="111"/>
      <c r="YY491" s="111"/>
      <c r="YZ491" s="111"/>
      <c r="ZA491" s="111"/>
      <c r="ZB491" s="111"/>
      <c r="ZC491" s="111"/>
      <c r="ZD491" s="111"/>
      <c r="ZE491" s="111"/>
      <c r="ZF491" s="111"/>
      <c r="ZG491" s="111"/>
      <c r="ZH491" s="111"/>
      <c r="ZI491" s="111"/>
      <c r="ZJ491" s="111"/>
      <c r="ZK491" s="111"/>
      <c r="ZL491" s="111"/>
      <c r="ZM491" s="111"/>
      <c r="ZN491" s="111"/>
      <c r="ZO491" s="111"/>
      <c r="ZP491" s="111"/>
      <c r="ZQ491" s="111"/>
      <c r="ZR491" s="111"/>
      <c r="ZS491" s="111"/>
      <c r="ZT491" s="111"/>
      <c r="ZU491" s="111"/>
      <c r="ZV491" s="111"/>
      <c r="ZW491" s="111"/>
      <c r="ZX491" s="111"/>
      <c r="ZY491" s="111"/>
      <c r="ZZ491" s="111"/>
      <c r="AAA491" s="111"/>
      <c r="AAB491" s="111"/>
      <c r="AAC491" s="111"/>
      <c r="AAD491" s="111"/>
      <c r="AAE491" s="111"/>
      <c r="AAF491" s="111"/>
      <c r="AAG491" s="111"/>
      <c r="AAH491" s="111"/>
      <c r="AAI491" s="111"/>
      <c r="AAJ491" s="111"/>
      <c r="AAK491" s="111"/>
      <c r="AAL491" s="111"/>
      <c r="AAM491" s="111"/>
      <c r="AAN491" s="111"/>
      <c r="AAO491" s="111"/>
      <c r="AAP491" s="111"/>
      <c r="AAQ491" s="111"/>
      <c r="AAR491" s="111"/>
      <c r="AAS491" s="111"/>
      <c r="AAT491" s="111"/>
      <c r="AAU491" s="111"/>
      <c r="AAV491" s="111"/>
      <c r="AAW491" s="111"/>
      <c r="AAX491" s="111"/>
      <c r="AAY491" s="111"/>
      <c r="AAZ491" s="111"/>
      <c r="ABA491" s="111"/>
      <c r="ABB491" s="111"/>
      <c r="ABC491" s="111"/>
      <c r="ABD491" s="111"/>
      <c r="ABE491" s="111"/>
      <c r="ABF491" s="111"/>
      <c r="ABG491" s="111"/>
      <c r="ABH491" s="111"/>
      <c r="ABI491" s="111"/>
      <c r="ABJ491" s="111"/>
      <c r="ABK491" s="111"/>
      <c r="ABL491" s="111"/>
      <c r="ABM491" s="111"/>
      <c r="ABN491" s="111"/>
      <c r="ABO491" s="111"/>
      <c r="ABP491" s="111"/>
      <c r="ABQ491" s="111"/>
      <c r="ABR491" s="111"/>
      <c r="ABS491" s="111"/>
      <c r="ABT491" s="111"/>
      <c r="ABU491" s="111"/>
      <c r="ABV491" s="111"/>
      <c r="ABW491" s="111"/>
      <c r="ABX491" s="111"/>
      <c r="ABY491" s="111"/>
      <c r="ABZ491" s="111"/>
      <c r="ACA491" s="111"/>
      <c r="ACB491" s="111"/>
      <c r="ACC491" s="111"/>
      <c r="ACD491" s="111"/>
      <c r="ACE491" s="111"/>
      <c r="ACF491" s="111"/>
      <c r="ACG491" s="111"/>
      <c r="ACH491" s="111"/>
      <c r="ACI491" s="111"/>
      <c r="ACJ491" s="111"/>
      <c r="ACK491" s="111"/>
      <c r="ACL491" s="111"/>
      <c r="ACM491" s="111"/>
      <c r="ACN491" s="111"/>
      <c r="ACO491" s="111"/>
      <c r="ACP491" s="111"/>
      <c r="ACQ491" s="111"/>
      <c r="ACR491" s="111"/>
      <c r="ACS491" s="111"/>
      <c r="ACT491" s="111"/>
      <c r="ACU491" s="111"/>
      <c r="ACV491" s="111"/>
      <c r="ACW491" s="111"/>
      <c r="ACX491" s="111"/>
      <c r="ACY491" s="111"/>
      <c r="ACZ491" s="111"/>
      <c r="ADA491" s="111"/>
      <c r="ADB491" s="111"/>
      <c r="ADC491" s="111"/>
      <c r="ADD491" s="111"/>
      <c r="ADE491" s="111"/>
      <c r="ADF491" s="111"/>
      <c r="ADG491" s="111"/>
      <c r="ADH491" s="111"/>
      <c r="ADI491" s="111"/>
      <c r="ADJ491" s="111"/>
      <c r="ADK491" s="111"/>
      <c r="ADL491" s="111"/>
      <c r="ADM491" s="111"/>
      <c r="ADN491" s="111"/>
      <c r="ADO491" s="111"/>
      <c r="ADP491" s="111"/>
      <c r="ADQ491" s="111"/>
      <c r="ADR491" s="111"/>
      <c r="ADS491" s="111"/>
      <c r="ADT491" s="111"/>
      <c r="ADU491" s="111"/>
      <c r="ADV491" s="111"/>
    </row>
    <row r="492" spans="4:802" s="110" customFormat="1"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  <c r="AA492" s="111"/>
      <c r="AB492" s="111"/>
      <c r="AC492" s="111"/>
      <c r="AD492" s="111"/>
      <c r="AE492" s="111"/>
      <c r="AF492" s="111"/>
      <c r="AG492" s="111"/>
      <c r="AH492" s="111"/>
      <c r="AI492" s="111"/>
      <c r="AJ492" s="111"/>
      <c r="AK492" s="111"/>
      <c r="AL492" s="111"/>
      <c r="AM492" s="111"/>
      <c r="AN492" s="111"/>
      <c r="AO492" s="111"/>
      <c r="AP492" s="111"/>
      <c r="AQ492" s="111"/>
      <c r="AR492" s="111"/>
      <c r="AS492" s="111"/>
      <c r="AT492" s="111"/>
      <c r="AU492" s="111"/>
      <c r="AV492" s="111"/>
      <c r="AW492" s="111"/>
      <c r="AX492" s="111"/>
      <c r="AY492" s="111"/>
      <c r="AZ492" s="111"/>
      <c r="BA492" s="111"/>
      <c r="BB492" s="111"/>
      <c r="BC492" s="111"/>
      <c r="BD492" s="111"/>
      <c r="BE492" s="111"/>
      <c r="BF492" s="111"/>
      <c r="BG492" s="111"/>
      <c r="BH492" s="111"/>
      <c r="BI492" s="111"/>
      <c r="BJ492" s="111"/>
      <c r="BK492" s="111"/>
      <c r="BL492" s="111"/>
      <c r="BM492" s="111"/>
      <c r="BN492" s="111"/>
      <c r="BO492" s="111"/>
      <c r="BP492" s="111"/>
      <c r="BQ492" s="111"/>
      <c r="BR492" s="111"/>
      <c r="BS492" s="111"/>
      <c r="BT492" s="111"/>
      <c r="BU492" s="111"/>
      <c r="BV492" s="111"/>
      <c r="BW492" s="111"/>
      <c r="BX492" s="111"/>
      <c r="BY492" s="111"/>
      <c r="BZ492" s="111"/>
      <c r="CA492" s="111"/>
      <c r="CB492" s="111"/>
      <c r="CC492" s="111"/>
      <c r="CD492" s="111"/>
      <c r="CE492" s="111"/>
      <c r="CF492" s="111"/>
      <c r="CG492" s="111"/>
      <c r="CH492" s="111"/>
      <c r="CI492" s="111"/>
      <c r="CJ492" s="111"/>
      <c r="CK492" s="111"/>
      <c r="CL492" s="111"/>
      <c r="CM492" s="111"/>
      <c r="CN492" s="111"/>
      <c r="CO492" s="111"/>
      <c r="CP492" s="111"/>
      <c r="CQ492" s="111"/>
      <c r="CR492" s="111"/>
      <c r="CS492" s="111"/>
      <c r="CT492" s="111"/>
      <c r="CU492" s="111"/>
      <c r="CV492" s="111"/>
      <c r="CW492" s="111"/>
      <c r="CX492" s="111"/>
      <c r="CY492" s="111"/>
      <c r="CZ492" s="111"/>
      <c r="DA492" s="111"/>
      <c r="DB492" s="111"/>
      <c r="DC492" s="111"/>
      <c r="DD492" s="111"/>
      <c r="DE492" s="111"/>
      <c r="DF492" s="111"/>
      <c r="DG492" s="111"/>
      <c r="DH492" s="111"/>
      <c r="DI492" s="111"/>
      <c r="DJ492" s="111"/>
      <c r="DK492" s="111"/>
      <c r="DL492" s="111"/>
      <c r="DM492" s="111"/>
      <c r="DN492" s="111"/>
      <c r="DO492" s="111"/>
      <c r="DP492" s="111"/>
      <c r="DQ492" s="111"/>
      <c r="DR492" s="111"/>
      <c r="DS492" s="111"/>
      <c r="DT492" s="111"/>
      <c r="DU492" s="111"/>
      <c r="DV492" s="111"/>
      <c r="DW492" s="111"/>
      <c r="DX492" s="111"/>
      <c r="DY492" s="111"/>
      <c r="DZ492" s="111"/>
      <c r="EA492" s="111"/>
      <c r="EB492" s="111"/>
      <c r="EC492" s="111"/>
      <c r="ED492" s="111"/>
      <c r="EE492" s="111"/>
      <c r="EF492" s="111"/>
      <c r="EG492" s="111"/>
      <c r="EH492" s="111"/>
      <c r="EI492" s="111"/>
      <c r="EJ492" s="111"/>
      <c r="EK492" s="111"/>
      <c r="EL492" s="111"/>
      <c r="EM492" s="111"/>
      <c r="EN492" s="111"/>
      <c r="EO492" s="111"/>
      <c r="EP492" s="111"/>
      <c r="EQ492" s="111"/>
      <c r="ER492" s="111"/>
      <c r="ES492" s="111"/>
      <c r="ET492" s="111"/>
      <c r="EU492" s="111"/>
      <c r="EV492" s="111"/>
      <c r="EW492" s="111"/>
      <c r="EX492" s="111"/>
      <c r="EY492" s="111"/>
      <c r="EZ492" s="111"/>
      <c r="FA492" s="111"/>
      <c r="FB492" s="111"/>
      <c r="FC492" s="111"/>
      <c r="FD492" s="111"/>
      <c r="FE492" s="111"/>
      <c r="FF492" s="111"/>
      <c r="FG492" s="111"/>
      <c r="FH492" s="111"/>
      <c r="FI492" s="111"/>
      <c r="FJ492" s="111"/>
      <c r="FK492" s="111"/>
      <c r="FL492" s="111"/>
      <c r="FM492" s="111"/>
      <c r="FN492" s="111"/>
      <c r="FO492" s="111"/>
      <c r="FP492" s="111"/>
      <c r="FQ492" s="111"/>
      <c r="FR492" s="111"/>
      <c r="FS492" s="111"/>
      <c r="FT492" s="111"/>
      <c r="FU492" s="111"/>
      <c r="FV492" s="111"/>
      <c r="FW492" s="111"/>
      <c r="FX492" s="111"/>
      <c r="FY492" s="111"/>
      <c r="FZ492" s="111"/>
      <c r="GA492" s="111"/>
      <c r="GB492" s="111"/>
      <c r="GC492" s="111"/>
      <c r="GD492" s="111"/>
      <c r="GE492" s="111"/>
      <c r="GF492" s="111"/>
      <c r="GG492" s="111"/>
      <c r="GH492" s="111"/>
      <c r="GI492" s="111"/>
      <c r="GJ492" s="111"/>
      <c r="GK492" s="111"/>
      <c r="GL492" s="111"/>
      <c r="GM492" s="111"/>
      <c r="GN492" s="111"/>
      <c r="GO492" s="111"/>
      <c r="GP492" s="111"/>
      <c r="GQ492" s="111"/>
      <c r="GR492" s="111"/>
      <c r="GS492" s="111"/>
      <c r="GT492" s="111"/>
      <c r="GU492" s="111"/>
      <c r="GV492" s="111"/>
      <c r="GW492" s="111"/>
      <c r="GX492" s="111"/>
      <c r="GY492" s="111"/>
      <c r="GZ492" s="111"/>
      <c r="HA492" s="111"/>
      <c r="HB492" s="111"/>
      <c r="HC492" s="111"/>
      <c r="HD492" s="111"/>
      <c r="HE492" s="111"/>
      <c r="HF492" s="111"/>
      <c r="HG492" s="111"/>
      <c r="HH492" s="111"/>
      <c r="HI492" s="111"/>
      <c r="HJ492" s="111"/>
      <c r="HK492" s="111"/>
      <c r="HL492" s="111"/>
      <c r="HM492" s="111"/>
      <c r="HN492" s="111"/>
      <c r="HO492" s="111"/>
      <c r="HP492" s="111"/>
      <c r="HQ492" s="111"/>
      <c r="HR492" s="111"/>
      <c r="HS492" s="111"/>
      <c r="HT492" s="111"/>
      <c r="HU492" s="111"/>
      <c r="HV492" s="111"/>
      <c r="HW492" s="111"/>
      <c r="HX492" s="111"/>
      <c r="HY492" s="111"/>
      <c r="HZ492" s="111"/>
      <c r="IA492" s="111"/>
      <c r="IB492" s="111"/>
      <c r="IC492" s="111"/>
      <c r="ID492" s="111"/>
      <c r="IE492" s="111"/>
      <c r="IF492" s="111"/>
      <c r="IG492" s="111"/>
      <c r="IH492" s="111"/>
      <c r="II492" s="111"/>
      <c r="IJ492" s="111"/>
      <c r="IK492" s="111"/>
      <c r="IL492" s="111"/>
      <c r="IM492" s="111"/>
      <c r="IN492" s="111"/>
      <c r="IO492" s="111"/>
      <c r="IP492" s="111"/>
      <c r="IQ492" s="111"/>
      <c r="IR492" s="111"/>
      <c r="IS492" s="111"/>
      <c r="IT492" s="111"/>
      <c r="IU492" s="111"/>
      <c r="IV492" s="111"/>
      <c r="IW492" s="111"/>
      <c r="IX492" s="111"/>
      <c r="IY492" s="111"/>
      <c r="IZ492" s="111"/>
      <c r="JA492" s="111"/>
      <c r="JB492" s="111"/>
      <c r="JC492" s="111"/>
      <c r="JD492" s="111"/>
      <c r="JE492" s="111"/>
      <c r="JF492" s="111"/>
      <c r="JG492" s="111"/>
      <c r="JH492" s="111"/>
      <c r="JI492" s="111"/>
      <c r="JJ492" s="111"/>
      <c r="JK492" s="111"/>
      <c r="JL492" s="111"/>
      <c r="JM492" s="111"/>
      <c r="JN492" s="111"/>
      <c r="JO492" s="111"/>
      <c r="JP492" s="111"/>
      <c r="JQ492" s="111"/>
      <c r="JR492" s="111"/>
      <c r="JS492" s="111"/>
      <c r="JT492" s="111"/>
      <c r="JU492" s="111"/>
      <c r="JV492" s="111"/>
      <c r="JW492" s="111"/>
      <c r="JX492" s="111"/>
      <c r="JY492" s="111"/>
      <c r="JZ492" s="111"/>
      <c r="KA492" s="111"/>
      <c r="KB492" s="111"/>
      <c r="KC492" s="111"/>
      <c r="KD492" s="111"/>
      <c r="KE492" s="111"/>
      <c r="KF492" s="111"/>
      <c r="KG492" s="111"/>
      <c r="KH492" s="111"/>
      <c r="KI492" s="111"/>
      <c r="KJ492" s="111"/>
      <c r="KK492" s="111"/>
      <c r="KL492" s="111"/>
      <c r="KM492" s="111"/>
      <c r="KN492" s="111"/>
      <c r="KO492" s="111"/>
      <c r="KP492" s="111"/>
      <c r="KQ492" s="111"/>
      <c r="KR492" s="111"/>
      <c r="KS492" s="111"/>
      <c r="KT492" s="111"/>
      <c r="KU492" s="111"/>
      <c r="KV492" s="111"/>
      <c r="KW492" s="111"/>
      <c r="KX492" s="111"/>
      <c r="KY492" s="111"/>
      <c r="KZ492" s="111"/>
      <c r="LA492" s="111"/>
      <c r="LB492" s="111"/>
      <c r="LC492" s="111"/>
      <c r="LD492" s="111"/>
      <c r="LE492" s="111"/>
      <c r="LF492" s="111"/>
      <c r="LG492" s="111"/>
      <c r="LH492" s="111"/>
      <c r="LI492" s="111"/>
      <c r="LJ492" s="111"/>
      <c r="LK492" s="111"/>
      <c r="LL492" s="111"/>
      <c r="LM492" s="111"/>
      <c r="LN492" s="111"/>
      <c r="LO492" s="111"/>
      <c r="LP492" s="111"/>
      <c r="LQ492" s="111"/>
      <c r="LR492" s="111"/>
      <c r="LS492" s="111"/>
      <c r="LT492" s="111"/>
      <c r="LU492" s="111"/>
      <c r="LV492" s="111"/>
      <c r="LW492" s="111"/>
      <c r="LX492" s="111"/>
      <c r="LY492" s="111"/>
      <c r="LZ492" s="111"/>
      <c r="MA492" s="111"/>
      <c r="MB492" s="111"/>
      <c r="MC492" s="111"/>
      <c r="MD492" s="111"/>
      <c r="ME492" s="111"/>
      <c r="MF492" s="111"/>
      <c r="MG492" s="111"/>
      <c r="MH492" s="111"/>
      <c r="MI492" s="111"/>
      <c r="MJ492" s="111"/>
      <c r="MK492" s="111"/>
      <c r="ML492" s="111"/>
      <c r="MM492" s="111"/>
      <c r="MN492" s="111"/>
      <c r="MO492" s="111"/>
      <c r="MP492" s="111"/>
      <c r="MQ492" s="111"/>
      <c r="MR492" s="111"/>
      <c r="MS492" s="111"/>
      <c r="MT492" s="111"/>
      <c r="MU492" s="111"/>
      <c r="MV492" s="111"/>
      <c r="MW492" s="111"/>
      <c r="MX492" s="111"/>
      <c r="MY492" s="111"/>
      <c r="MZ492" s="111"/>
      <c r="NA492" s="111"/>
      <c r="NB492" s="111"/>
      <c r="NC492" s="111"/>
      <c r="ND492" s="111"/>
      <c r="NE492" s="111"/>
      <c r="NF492" s="111"/>
      <c r="NG492" s="111"/>
      <c r="NH492" s="111"/>
      <c r="NI492" s="111"/>
      <c r="NJ492" s="111"/>
      <c r="NK492" s="111"/>
      <c r="NL492" s="111"/>
      <c r="NM492" s="111"/>
      <c r="NN492" s="111"/>
      <c r="NO492" s="111"/>
      <c r="NP492" s="111"/>
      <c r="NQ492" s="111"/>
      <c r="NR492" s="111"/>
      <c r="NS492" s="111"/>
      <c r="NT492" s="111"/>
      <c r="NU492" s="111"/>
      <c r="NV492" s="111"/>
      <c r="NW492" s="111"/>
      <c r="NX492" s="111"/>
      <c r="NY492" s="111"/>
      <c r="NZ492" s="111"/>
      <c r="OA492" s="111"/>
      <c r="OB492" s="111"/>
      <c r="OC492" s="111"/>
      <c r="OD492" s="111"/>
      <c r="OE492" s="111"/>
      <c r="OF492" s="111"/>
      <c r="OG492" s="111"/>
      <c r="OH492" s="111"/>
      <c r="OI492" s="111"/>
      <c r="OJ492" s="111"/>
      <c r="OK492" s="111"/>
      <c r="OL492" s="111"/>
      <c r="OM492" s="111"/>
      <c r="ON492" s="111"/>
      <c r="OO492" s="111"/>
      <c r="OP492" s="111"/>
      <c r="OQ492" s="111"/>
      <c r="OR492" s="111"/>
      <c r="OS492" s="111"/>
      <c r="OT492" s="111"/>
      <c r="OU492" s="111"/>
      <c r="OV492" s="111"/>
      <c r="OW492" s="111"/>
      <c r="OX492" s="111"/>
      <c r="OY492" s="111"/>
      <c r="OZ492" s="111"/>
      <c r="PA492" s="111"/>
      <c r="PB492" s="111"/>
      <c r="PC492" s="111"/>
      <c r="PD492" s="111"/>
      <c r="PE492" s="111"/>
      <c r="PF492" s="111"/>
      <c r="PG492" s="111"/>
      <c r="PH492" s="111"/>
      <c r="PI492" s="111"/>
      <c r="PJ492" s="111"/>
      <c r="PK492" s="111"/>
      <c r="PL492" s="111"/>
      <c r="PM492" s="111"/>
      <c r="PN492" s="111"/>
      <c r="PO492" s="111"/>
      <c r="PP492" s="111"/>
      <c r="PQ492" s="111"/>
      <c r="PR492" s="111"/>
      <c r="PS492" s="111"/>
      <c r="PT492" s="111"/>
      <c r="PU492" s="111"/>
      <c r="PV492" s="111"/>
      <c r="PW492" s="111"/>
      <c r="PX492" s="111"/>
      <c r="PY492" s="111"/>
      <c r="PZ492" s="111"/>
      <c r="QA492" s="111"/>
      <c r="QB492" s="111"/>
      <c r="QC492" s="111"/>
      <c r="QD492" s="111"/>
      <c r="QE492" s="111"/>
      <c r="QF492" s="111"/>
      <c r="QG492" s="111"/>
      <c r="QH492" s="111"/>
      <c r="QI492" s="111"/>
      <c r="QJ492" s="111"/>
      <c r="QK492" s="111"/>
      <c r="QL492" s="111"/>
      <c r="QM492" s="111"/>
      <c r="QN492" s="111"/>
      <c r="QO492" s="111"/>
      <c r="QP492" s="111"/>
      <c r="QQ492" s="111"/>
      <c r="QR492" s="111"/>
      <c r="QS492" s="111"/>
      <c r="QT492" s="111"/>
      <c r="QU492" s="111"/>
      <c r="QV492" s="111"/>
      <c r="QW492" s="111"/>
      <c r="QX492" s="111"/>
      <c r="QY492" s="111"/>
      <c r="QZ492" s="111"/>
      <c r="RA492" s="111"/>
      <c r="RB492" s="111"/>
      <c r="RC492" s="111"/>
      <c r="RD492" s="111"/>
      <c r="RE492" s="111"/>
      <c r="RF492" s="111"/>
      <c r="RG492" s="111"/>
      <c r="RH492" s="111"/>
      <c r="RI492" s="111"/>
      <c r="RJ492" s="111"/>
      <c r="RK492" s="111"/>
      <c r="RL492" s="111"/>
      <c r="RM492" s="111"/>
      <c r="RN492" s="111"/>
      <c r="RO492" s="111"/>
      <c r="RP492" s="111"/>
      <c r="RQ492" s="111"/>
      <c r="RR492" s="111"/>
      <c r="RS492" s="111"/>
      <c r="RT492" s="111"/>
      <c r="RU492" s="111"/>
      <c r="RV492" s="111"/>
      <c r="RW492" s="111"/>
      <c r="RX492" s="111"/>
      <c r="RY492" s="111"/>
      <c r="RZ492" s="111"/>
      <c r="SA492" s="111"/>
      <c r="SB492" s="111"/>
      <c r="SC492" s="111"/>
      <c r="SD492" s="111"/>
      <c r="SE492" s="111"/>
      <c r="SF492" s="111"/>
      <c r="SG492" s="111"/>
      <c r="SH492" s="111"/>
      <c r="SI492" s="111"/>
      <c r="SJ492" s="111"/>
      <c r="SK492" s="111"/>
      <c r="SL492" s="111"/>
      <c r="SM492" s="111"/>
      <c r="SN492" s="111"/>
      <c r="SO492" s="111"/>
      <c r="SP492" s="111"/>
      <c r="SQ492" s="111"/>
      <c r="SR492" s="111"/>
      <c r="SS492" s="111"/>
      <c r="ST492" s="111"/>
      <c r="SU492" s="111"/>
      <c r="SV492" s="111"/>
      <c r="SW492" s="111"/>
      <c r="SX492" s="111"/>
      <c r="SY492" s="111"/>
      <c r="SZ492" s="111"/>
      <c r="TA492" s="111"/>
      <c r="TB492" s="111"/>
      <c r="TC492" s="111"/>
      <c r="TD492" s="111"/>
      <c r="TE492" s="111"/>
      <c r="TF492" s="111"/>
      <c r="TG492" s="111"/>
      <c r="TH492" s="111"/>
      <c r="TI492" s="111"/>
      <c r="TJ492" s="111"/>
      <c r="TK492" s="111"/>
      <c r="TL492" s="111"/>
      <c r="TM492" s="111"/>
      <c r="TN492" s="111"/>
      <c r="TO492" s="111"/>
      <c r="TP492" s="111"/>
      <c r="TQ492" s="111"/>
      <c r="TR492" s="111"/>
      <c r="TS492" s="111"/>
      <c r="TT492" s="111"/>
      <c r="TU492" s="111"/>
      <c r="TV492" s="111"/>
      <c r="TW492" s="111"/>
      <c r="TX492" s="111"/>
      <c r="TY492" s="111"/>
      <c r="TZ492" s="111"/>
      <c r="UA492" s="111"/>
      <c r="UB492" s="111"/>
      <c r="UC492" s="111"/>
      <c r="UD492" s="111"/>
      <c r="UE492" s="111"/>
      <c r="UF492" s="111"/>
      <c r="UG492" s="111"/>
      <c r="UH492" s="111"/>
      <c r="UI492" s="111"/>
      <c r="UJ492" s="111"/>
      <c r="UK492" s="111"/>
      <c r="UL492" s="111"/>
      <c r="UM492" s="111"/>
      <c r="UN492" s="111"/>
      <c r="UO492" s="111"/>
      <c r="UP492" s="111"/>
      <c r="UQ492" s="111"/>
      <c r="UR492" s="111"/>
      <c r="US492" s="111"/>
      <c r="UT492" s="111"/>
      <c r="UU492" s="111"/>
      <c r="UV492" s="111"/>
      <c r="UW492" s="111"/>
      <c r="UX492" s="111"/>
      <c r="UY492" s="111"/>
      <c r="UZ492" s="111"/>
      <c r="VA492" s="111"/>
      <c r="VB492" s="111"/>
      <c r="VC492" s="111"/>
      <c r="VD492" s="111"/>
      <c r="VE492" s="111"/>
      <c r="VF492" s="111"/>
      <c r="VG492" s="111"/>
      <c r="VH492" s="111"/>
      <c r="VI492" s="111"/>
      <c r="VJ492" s="111"/>
      <c r="VK492" s="111"/>
      <c r="VL492" s="111"/>
      <c r="VM492" s="111"/>
      <c r="VN492" s="111"/>
      <c r="VO492" s="111"/>
      <c r="VP492" s="111"/>
      <c r="VQ492" s="111"/>
      <c r="VR492" s="111"/>
      <c r="VS492" s="111"/>
      <c r="VT492" s="111"/>
      <c r="VU492" s="111"/>
      <c r="VV492" s="111"/>
      <c r="VW492" s="111"/>
      <c r="VX492" s="111"/>
      <c r="VY492" s="111"/>
      <c r="VZ492" s="111"/>
      <c r="WA492" s="111"/>
      <c r="WB492" s="111"/>
      <c r="WC492" s="111"/>
      <c r="WD492" s="111"/>
      <c r="WE492" s="111"/>
      <c r="WF492" s="111"/>
      <c r="WG492" s="111"/>
      <c r="WH492" s="111"/>
      <c r="WI492" s="111"/>
      <c r="WJ492" s="111"/>
      <c r="WK492" s="111"/>
      <c r="WL492" s="111"/>
      <c r="WM492" s="111"/>
      <c r="WN492" s="111"/>
      <c r="WO492" s="111"/>
      <c r="WP492" s="111"/>
      <c r="WQ492" s="111"/>
      <c r="WR492" s="111"/>
      <c r="WS492" s="111"/>
      <c r="WT492" s="111"/>
      <c r="WU492" s="111"/>
      <c r="WV492" s="111"/>
      <c r="WW492" s="111"/>
      <c r="WX492" s="111"/>
      <c r="WY492" s="111"/>
      <c r="WZ492" s="111"/>
      <c r="XA492" s="111"/>
      <c r="XB492" s="111"/>
      <c r="XC492" s="111"/>
      <c r="XD492" s="111"/>
      <c r="XE492" s="111"/>
      <c r="XF492" s="111"/>
      <c r="XG492" s="111"/>
      <c r="XH492" s="111"/>
      <c r="XI492" s="111"/>
      <c r="XJ492" s="111"/>
      <c r="XK492" s="111"/>
      <c r="XL492" s="111"/>
      <c r="XM492" s="111"/>
      <c r="XN492" s="111"/>
      <c r="XO492" s="111"/>
      <c r="XP492" s="111"/>
      <c r="XQ492" s="111"/>
      <c r="XR492" s="111"/>
      <c r="XS492" s="111"/>
      <c r="XT492" s="111"/>
      <c r="XU492" s="111"/>
      <c r="XV492" s="111"/>
      <c r="XW492" s="111"/>
      <c r="XX492" s="111"/>
      <c r="XY492" s="111"/>
      <c r="XZ492" s="111"/>
      <c r="YA492" s="111"/>
      <c r="YB492" s="111"/>
      <c r="YC492" s="111"/>
      <c r="YD492" s="111"/>
      <c r="YE492" s="111"/>
      <c r="YF492" s="111"/>
      <c r="YG492" s="111"/>
      <c r="YH492" s="111"/>
      <c r="YI492" s="111"/>
      <c r="YJ492" s="111"/>
      <c r="YK492" s="111"/>
      <c r="YL492" s="111"/>
      <c r="YM492" s="111"/>
      <c r="YN492" s="111"/>
      <c r="YO492" s="111"/>
      <c r="YP492" s="111"/>
      <c r="YQ492" s="111"/>
      <c r="YR492" s="111"/>
      <c r="YS492" s="111"/>
      <c r="YT492" s="111"/>
      <c r="YU492" s="111"/>
      <c r="YV492" s="111"/>
      <c r="YW492" s="111"/>
      <c r="YX492" s="111"/>
      <c r="YY492" s="111"/>
      <c r="YZ492" s="111"/>
      <c r="ZA492" s="111"/>
      <c r="ZB492" s="111"/>
      <c r="ZC492" s="111"/>
      <c r="ZD492" s="111"/>
      <c r="ZE492" s="111"/>
      <c r="ZF492" s="111"/>
      <c r="ZG492" s="111"/>
      <c r="ZH492" s="111"/>
      <c r="ZI492" s="111"/>
      <c r="ZJ492" s="111"/>
      <c r="ZK492" s="111"/>
      <c r="ZL492" s="111"/>
      <c r="ZM492" s="111"/>
      <c r="ZN492" s="111"/>
      <c r="ZO492" s="111"/>
      <c r="ZP492" s="111"/>
      <c r="ZQ492" s="111"/>
      <c r="ZR492" s="111"/>
      <c r="ZS492" s="111"/>
      <c r="ZT492" s="111"/>
      <c r="ZU492" s="111"/>
      <c r="ZV492" s="111"/>
      <c r="ZW492" s="111"/>
      <c r="ZX492" s="111"/>
      <c r="ZY492" s="111"/>
      <c r="ZZ492" s="111"/>
      <c r="AAA492" s="111"/>
      <c r="AAB492" s="111"/>
      <c r="AAC492" s="111"/>
      <c r="AAD492" s="111"/>
      <c r="AAE492" s="111"/>
      <c r="AAF492" s="111"/>
      <c r="AAG492" s="111"/>
      <c r="AAH492" s="111"/>
      <c r="AAI492" s="111"/>
      <c r="AAJ492" s="111"/>
      <c r="AAK492" s="111"/>
      <c r="AAL492" s="111"/>
      <c r="AAM492" s="111"/>
      <c r="AAN492" s="111"/>
      <c r="AAO492" s="111"/>
      <c r="AAP492" s="111"/>
      <c r="AAQ492" s="111"/>
      <c r="AAR492" s="111"/>
      <c r="AAS492" s="111"/>
      <c r="AAT492" s="111"/>
      <c r="AAU492" s="111"/>
      <c r="AAV492" s="111"/>
      <c r="AAW492" s="111"/>
      <c r="AAX492" s="111"/>
      <c r="AAY492" s="111"/>
      <c r="AAZ492" s="111"/>
      <c r="ABA492" s="111"/>
      <c r="ABB492" s="111"/>
      <c r="ABC492" s="111"/>
      <c r="ABD492" s="111"/>
      <c r="ABE492" s="111"/>
      <c r="ABF492" s="111"/>
      <c r="ABG492" s="111"/>
      <c r="ABH492" s="111"/>
      <c r="ABI492" s="111"/>
      <c r="ABJ492" s="111"/>
      <c r="ABK492" s="111"/>
      <c r="ABL492" s="111"/>
      <c r="ABM492" s="111"/>
      <c r="ABN492" s="111"/>
      <c r="ABO492" s="111"/>
      <c r="ABP492" s="111"/>
      <c r="ABQ492" s="111"/>
      <c r="ABR492" s="111"/>
      <c r="ABS492" s="111"/>
      <c r="ABT492" s="111"/>
      <c r="ABU492" s="111"/>
      <c r="ABV492" s="111"/>
      <c r="ABW492" s="111"/>
      <c r="ABX492" s="111"/>
      <c r="ABY492" s="111"/>
      <c r="ABZ492" s="111"/>
      <c r="ACA492" s="111"/>
      <c r="ACB492" s="111"/>
      <c r="ACC492" s="111"/>
      <c r="ACD492" s="111"/>
      <c r="ACE492" s="111"/>
      <c r="ACF492" s="111"/>
      <c r="ACG492" s="111"/>
      <c r="ACH492" s="111"/>
      <c r="ACI492" s="111"/>
      <c r="ACJ492" s="111"/>
      <c r="ACK492" s="111"/>
      <c r="ACL492" s="111"/>
      <c r="ACM492" s="111"/>
      <c r="ACN492" s="111"/>
      <c r="ACO492" s="111"/>
      <c r="ACP492" s="111"/>
      <c r="ACQ492" s="111"/>
      <c r="ACR492" s="111"/>
      <c r="ACS492" s="111"/>
      <c r="ACT492" s="111"/>
      <c r="ACU492" s="111"/>
      <c r="ACV492" s="111"/>
      <c r="ACW492" s="111"/>
      <c r="ACX492" s="111"/>
      <c r="ACY492" s="111"/>
      <c r="ACZ492" s="111"/>
      <c r="ADA492" s="111"/>
      <c r="ADB492" s="111"/>
      <c r="ADC492" s="111"/>
      <c r="ADD492" s="111"/>
      <c r="ADE492" s="111"/>
      <c r="ADF492" s="111"/>
      <c r="ADG492" s="111"/>
      <c r="ADH492" s="111"/>
      <c r="ADI492" s="111"/>
      <c r="ADJ492" s="111"/>
      <c r="ADK492" s="111"/>
      <c r="ADL492" s="111"/>
      <c r="ADM492" s="111"/>
      <c r="ADN492" s="111"/>
      <c r="ADO492" s="111"/>
      <c r="ADP492" s="111"/>
      <c r="ADQ492" s="111"/>
      <c r="ADR492" s="111"/>
      <c r="ADS492" s="111"/>
      <c r="ADT492" s="111"/>
      <c r="ADU492" s="111"/>
      <c r="ADV492" s="111"/>
    </row>
    <row r="493" spans="4:802" s="110" customFormat="1"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  <c r="AA493" s="111"/>
      <c r="AB493" s="111"/>
      <c r="AC493" s="111"/>
      <c r="AD493" s="111"/>
      <c r="AE493" s="111"/>
      <c r="AF493" s="111"/>
      <c r="AG493" s="111"/>
      <c r="AH493" s="111"/>
      <c r="AI493" s="111"/>
      <c r="AJ493" s="111"/>
      <c r="AK493" s="111"/>
      <c r="AL493" s="111"/>
      <c r="AM493" s="111"/>
      <c r="AN493" s="111"/>
      <c r="AO493" s="111"/>
      <c r="AP493" s="111"/>
      <c r="AQ493" s="111"/>
      <c r="AR493" s="111"/>
      <c r="AS493" s="111"/>
      <c r="AT493" s="111"/>
      <c r="AU493" s="111"/>
      <c r="AV493" s="111"/>
      <c r="AW493" s="111"/>
      <c r="AX493" s="111"/>
      <c r="AY493" s="111"/>
      <c r="AZ493" s="111"/>
      <c r="BA493" s="111"/>
      <c r="BB493" s="111"/>
      <c r="BC493" s="111"/>
      <c r="BD493" s="111"/>
      <c r="BE493" s="111"/>
      <c r="BF493" s="111"/>
      <c r="BG493" s="111"/>
      <c r="BH493" s="111"/>
      <c r="BI493" s="111"/>
      <c r="BJ493" s="111"/>
      <c r="BK493" s="111"/>
      <c r="BL493" s="111"/>
      <c r="BM493" s="111"/>
      <c r="BN493" s="111"/>
      <c r="BO493" s="111"/>
      <c r="BP493" s="111"/>
      <c r="BQ493" s="111"/>
      <c r="BR493" s="111"/>
      <c r="BS493" s="111"/>
      <c r="BT493" s="111"/>
      <c r="BU493" s="111"/>
      <c r="BV493" s="111"/>
      <c r="BW493" s="111"/>
      <c r="BX493" s="111"/>
      <c r="BY493" s="111"/>
      <c r="BZ493" s="111"/>
      <c r="CA493" s="111"/>
      <c r="CB493" s="111"/>
      <c r="CC493" s="111"/>
      <c r="CD493" s="111"/>
      <c r="CE493" s="111"/>
      <c r="CF493" s="111"/>
      <c r="CG493" s="111"/>
      <c r="CH493" s="111"/>
      <c r="CI493" s="111"/>
      <c r="CJ493" s="111"/>
      <c r="CK493" s="111"/>
      <c r="CL493" s="111"/>
      <c r="CM493" s="111"/>
      <c r="CN493" s="111"/>
      <c r="CO493" s="111"/>
      <c r="CP493" s="111"/>
      <c r="CQ493" s="111"/>
      <c r="CR493" s="111"/>
      <c r="CS493" s="111"/>
      <c r="CT493" s="111"/>
      <c r="CU493" s="111"/>
      <c r="CV493" s="111"/>
      <c r="CW493" s="111"/>
      <c r="CX493" s="111"/>
      <c r="CY493" s="111"/>
      <c r="CZ493" s="111"/>
      <c r="DA493" s="111"/>
      <c r="DB493" s="111"/>
      <c r="DC493" s="111"/>
      <c r="DD493" s="111"/>
      <c r="DE493" s="111"/>
      <c r="DF493" s="111"/>
      <c r="DG493" s="111"/>
      <c r="DH493" s="111"/>
      <c r="DI493" s="111"/>
      <c r="DJ493" s="111"/>
      <c r="DK493" s="111"/>
      <c r="DL493" s="111"/>
      <c r="DM493" s="111"/>
      <c r="DN493" s="111"/>
      <c r="DO493" s="111"/>
      <c r="DP493" s="111"/>
      <c r="DQ493" s="111"/>
      <c r="DR493" s="111"/>
      <c r="DS493" s="111"/>
      <c r="DT493" s="111"/>
      <c r="DU493" s="111"/>
      <c r="DV493" s="111"/>
      <c r="DW493" s="111"/>
      <c r="DX493" s="111"/>
      <c r="DY493" s="111"/>
      <c r="DZ493" s="111"/>
      <c r="EA493" s="111"/>
      <c r="EB493" s="111"/>
      <c r="EC493" s="111"/>
      <c r="ED493" s="111"/>
      <c r="EE493" s="111"/>
      <c r="EF493" s="111"/>
      <c r="EG493" s="111"/>
      <c r="EH493" s="111"/>
      <c r="EI493" s="111"/>
      <c r="EJ493" s="111"/>
      <c r="EK493" s="111"/>
      <c r="EL493" s="111"/>
      <c r="EM493" s="111"/>
      <c r="EN493" s="111"/>
      <c r="EO493" s="111"/>
      <c r="EP493" s="111"/>
      <c r="EQ493" s="111"/>
      <c r="ER493" s="111"/>
      <c r="ES493" s="111"/>
      <c r="ET493" s="111"/>
      <c r="EU493" s="111"/>
      <c r="EV493" s="111"/>
      <c r="EW493" s="111"/>
      <c r="EX493" s="111"/>
      <c r="EY493" s="111"/>
      <c r="EZ493" s="111"/>
      <c r="FA493" s="111"/>
      <c r="FB493" s="111"/>
      <c r="FC493" s="111"/>
      <c r="FD493" s="111"/>
      <c r="FE493" s="111"/>
      <c r="FF493" s="111"/>
      <c r="FG493" s="111"/>
      <c r="FH493" s="111"/>
      <c r="FI493" s="111"/>
      <c r="FJ493" s="111"/>
      <c r="FK493" s="111"/>
      <c r="FL493" s="111"/>
      <c r="FM493" s="111"/>
      <c r="FN493" s="111"/>
      <c r="FO493" s="111"/>
      <c r="FP493" s="111"/>
      <c r="FQ493" s="111"/>
      <c r="FR493" s="111"/>
      <c r="FS493" s="111"/>
      <c r="FT493" s="111"/>
      <c r="FU493" s="111"/>
      <c r="FV493" s="111"/>
      <c r="FW493" s="111"/>
      <c r="FX493" s="111"/>
      <c r="FY493" s="111"/>
      <c r="FZ493" s="111"/>
      <c r="GA493" s="111"/>
      <c r="GB493" s="111"/>
      <c r="GC493" s="111"/>
      <c r="GD493" s="111"/>
      <c r="GE493" s="111"/>
      <c r="GF493" s="111"/>
      <c r="GG493" s="111"/>
      <c r="GH493" s="111"/>
      <c r="GI493" s="111"/>
      <c r="GJ493" s="111"/>
      <c r="GK493" s="111"/>
      <c r="GL493" s="111"/>
      <c r="GM493" s="111"/>
      <c r="GN493" s="111"/>
      <c r="GO493" s="111"/>
      <c r="GP493" s="111"/>
      <c r="GQ493" s="111"/>
      <c r="GR493" s="111"/>
      <c r="GS493" s="111"/>
      <c r="GT493" s="111"/>
      <c r="GU493" s="111"/>
      <c r="GV493" s="111"/>
      <c r="GW493" s="111"/>
      <c r="GX493" s="111"/>
      <c r="GY493" s="111"/>
      <c r="GZ493" s="111"/>
      <c r="HA493" s="111"/>
      <c r="HB493" s="111"/>
      <c r="HC493" s="111"/>
      <c r="HD493" s="111"/>
      <c r="HE493" s="111"/>
      <c r="HF493" s="111"/>
      <c r="HG493" s="111"/>
      <c r="HH493" s="111"/>
      <c r="HI493" s="111"/>
      <c r="HJ493" s="111"/>
      <c r="HK493" s="111"/>
      <c r="HL493" s="111"/>
      <c r="HM493" s="111"/>
      <c r="HN493" s="111"/>
      <c r="HO493" s="111"/>
      <c r="HP493" s="111"/>
      <c r="HQ493" s="111"/>
      <c r="HR493" s="111"/>
      <c r="HS493" s="111"/>
      <c r="HT493" s="111"/>
      <c r="HU493" s="111"/>
      <c r="HV493" s="111"/>
      <c r="HW493" s="111"/>
      <c r="HX493" s="111"/>
      <c r="HY493" s="111"/>
      <c r="HZ493" s="111"/>
      <c r="IA493" s="111"/>
      <c r="IB493" s="111"/>
      <c r="IC493" s="111"/>
      <c r="ID493" s="111"/>
      <c r="IE493" s="111"/>
      <c r="IF493" s="111"/>
      <c r="IG493" s="111"/>
      <c r="IH493" s="111"/>
      <c r="II493" s="111"/>
      <c r="IJ493" s="111"/>
      <c r="IK493" s="111"/>
      <c r="IL493" s="111"/>
      <c r="IM493" s="111"/>
      <c r="IN493" s="111"/>
      <c r="IO493" s="111"/>
      <c r="IP493" s="111"/>
      <c r="IQ493" s="111"/>
      <c r="IR493" s="111"/>
      <c r="IS493" s="111"/>
      <c r="IT493" s="111"/>
      <c r="IU493" s="111"/>
      <c r="IV493" s="111"/>
      <c r="IW493" s="111"/>
      <c r="IX493" s="111"/>
      <c r="IY493" s="111"/>
      <c r="IZ493" s="111"/>
      <c r="JA493" s="111"/>
      <c r="JB493" s="111"/>
      <c r="JC493" s="111"/>
      <c r="JD493" s="111"/>
      <c r="JE493" s="111"/>
      <c r="JF493" s="111"/>
      <c r="JG493" s="111"/>
      <c r="JH493" s="111"/>
      <c r="JI493" s="111"/>
      <c r="JJ493" s="111"/>
      <c r="JK493" s="111"/>
      <c r="JL493" s="111"/>
      <c r="JM493" s="111"/>
      <c r="JN493" s="111"/>
      <c r="JO493" s="111"/>
      <c r="JP493" s="111"/>
      <c r="JQ493" s="111"/>
      <c r="JR493" s="111"/>
      <c r="JS493" s="111"/>
      <c r="JT493" s="111"/>
      <c r="JU493" s="111"/>
      <c r="JV493" s="111"/>
      <c r="JW493" s="111"/>
      <c r="JX493" s="111"/>
      <c r="JY493" s="111"/>
      <c r="JZ493" s="111"/>
      <c r="KA493" s="111"/>
      <c r="KB493" s="111"/>
      <c r="KC493" s="111"/>
      <c r="KD493" s="111"/>
      <c r="KE493" s="111"/>
      <c r="KF493" s="111"/>
      <c r="KG493" s="111"/>
      <c r="KH493" s="111"/>
      <c r="KI493" s="111"/>
      <c r="KJ493" s="111"/>
      <c r="KK493" s="111"/>
      <c r="KL493" s="111"/>
      <c r="KM493" s="111"/>
      <c r="KN493" s="111"/>
      <c r="KO493" s="111"/>
      <c r="KP493" s="111"/>
      <c r="KQ493" s="111"/>
      <c r="KR493" s="111"/>
      <c r="KS493" s="111"/>
      <c r="KT493" s="111"/>
      <c r="KU493" s="111"/>
      <c r="KV493" s="111"/>
      <c r="KW493" s="111"/>
      <c r="KX493" s="111"/>
      <c r="KY493" s="111"/>
      <c r="KZ493" s="111"/>
      <c r="LA493" s="111"/>
      <c r="LB493" s="111"/>
      <c r="LC493" s="111"/>
      <c r="LD493" s="111"/>
      <c r="LE493" s="111"/>
      <c r="LF493" s="111"/>
      <c r="LG493" s="111"/>
      <c r="LH493" s="111"/>
      <c r="LI493" s="111"/>
      <c r="LJ493" s="111"/>
      <c r="LK493" s="111"/>
      <c r="LL493" s="111"/>
      <c r="LM493" s="111"/>
      <c r="LN493" s="111"/>
      <c r="LO493" s="111"/>
      <c r="LP493" s="111"/>
      <c r="LQ493" s="111"/>
      <c r="LR493" s="111"/>
      <c r="LS493" s="111"/>
      <c r="LT493" s="111"/>
      <c r="LU493" s="111"/>
      <c r="LV493" s="111"/>
      <c r="LW493" s="111"/>
      <c r="LX493" s="111"/>
      <c r="LY493" s="111"/>
      <c r="LZ493" s="111"/>
      <c r="MA493" s="111"/>
      <c r="MB493" s="111"/>
      <c r="MC493" s="111"/>
      <c r="MD493" s="111"/>
      <c r="ME493" s="111"/>
      <c r="MF493" s="111"/>
      <c r="MG493" s="111"/>
      <c r="MH493" s="111"/>
      <c r="MI493" s="111"/>
      <c r="MJ493" s="111"/>
      <c r="MK493" s="111"/>
      <c r="ML493" s="111"/>
      <c r="MM493" s="111"/>
      <c r="MN493" s="111"/>
      <c r="MO493" s="111"/>
      <c r="MP493" s="111"/>
      <c r="MQ493" s="111"/>
      <c r="MR493" s="111"/>
      <c r="MS493" s="111"/>
      <c r="MT493" s="111"/>
      <c r="MU493" s="111"/>
      <c r="MV493" s="111"/>
      <c r="MW493" s="111"/>
      <c r="MX493" s="111"/>
      <c r="MY493" s="111"/>
      <c r="MZ493" s="111"/>
      <c r="NA493" s="111"/>
      <c r="NB493" s="111"/>
      <c r="NC493" s="111"/>
      <c r="ND493" s="111"/>
      <c r="NE493" s="111"/>
      <c r="NF493" s="111"/>
      <c r="NG493" s="111"/>
      <c r="NH493" s="111"/>
      <c r="NI493" s="111"/>
      <c r="NJ493" s="111"/>
      <c r="NK493" s="111"/>
      <c r="NL493" s="111"/>
      <c r="NM493" s="111"/>
      <c r="NN493" s="111"/>
      <c r="NO493" s="111"/>
      <c r="NP493" s="111"/>
      <c r="NQ493" s="111"/>
      <c r="NR493" s="111"/>
      <c r="NS493" s="111"/>
      <c r="NT493" s="111"/>
      <c r="NU493" s="111"/>
      <c r="NV493" s="111"/>
      <c r="NW493" s="111"/>
      <c r="NX493" s="111"/>
      <c r="NY493" s="111"/>
      <c r="NZ493" s="111"/>
      <c r="OA493" s="111"/>
      <c r="OB493" s="111"/>
      <c r="OC493" s="111"/>
      <c r="OD493" s="111"/>
      <c r="OE493" s="111"/>
      <c r="OF493" s="111"/>
      <c r="OG493" s="111"/>
      <c r="OH493" s="111"/>
      <c r="OI493" s="111"/>
      <c r="OJ493" s="111"/>
      <c r="OK493" s="111"/>
      <c r="OL493" s="111"/>
      <c r="OM493" s="111"/>
      <c r="ON493" s="111"/>
      <c r="OO493" s="111"/>
      <c r="OP493" s="111"/>
      <c r="OQ493" s="111"/>
      <c r="OR493" s="111"/>
      <c r="OS493" s="111"/>
      <c r="OT493" s="111"/>
      <c r="OU493" s="111"/>
      <c r="OV493" s="111"/>
      <c r="OW493" s="111"/>
      <c r="OX493" s="111"/>
      <c r="OY493" s="111"/>
      <c r="OZ493" s="111"/>
      <c r="PA493" s="111"/>
      <c r="PB493" s="111"/>
      <c r="PC493" s="111"/>
      <c r="PD493" s="111"/>
      <c r="PE493" s="111"/>
      <c r="PF493" s="111"/>
      <c r="PG493" s="111"/>
      <c r="PH493" s="111"/>
      <c r="PI493" s="111"/>
      <c r="PJ493" s="111"/>
      <c r="PK493" s="111"/>
      <c r="PL493" s="111"/>
      <c r="PM493" s="111"/>
      <c r="PN493" s="111"/>
      <c r="PO493" s="111"/>
      <c r="PP493" s="111"/>
      <c r="PQ493" s="111"/>
      <c r="PR493" s="111"/>
      <c r="PS493" s="111"/>
      <c r="PT493" s="111"/>
      <c r="PU493" s="111"/>
      <c r="PV493" s="111"/>
      <c r="PW493" s="111"/>
      <c r="PX493" s="111"/>
      <c r="PY493" s="111"/>
      <c r="PZ493" s="111"/>
      <c r="QA493" s="111"/>
      <c r="QB493" s="111"/>
      <c r="QC493" s="111"/>
      <c r="QD493" s="111"/>
      <c r="QE493" s="111"/>
      <c r="QF493" s="111"/>
      <c r="QG493" s="111"/>
      <c r="QH493" s="111"/>
      <c r="QI493" s="111"/>
      <c r="QJ493" s="111"/>
      <c r="QK493" s="111"/>
      <c r="QL493" s="111"/>
      <c r="QM493" s="111"/>
      <c r="QN493" s="111"/>
      <c r="QO493" s="111"/>
      <c r="QP493" s="111"/>
      <c r="QQ493" s="111"/>
      <c r="QR493" s="111"/>
      <c r="QS493" s="111"/>
      <c r="QT493" s="111"/>
      <c r="QU493" s="111"/>
      <c r="QV493" s="111"/>
      <c r="QW493" s="111"/>
      <c r="QX493" s="111"/>
      <c r="QY493" s="111"/>
      <c r="QZ493" s="111"/>
      <c r="RA493" s="111"/>
      <c r="RB493" s="111"/>
      <c r="RC493" s="111"/>
      <c r="RD493" s="111"/>
      <c r="RE493" s="111"/>
      <c r="RF493" s="111"/>
      <c r="RG493" s="111"/>
      <c r="RH493" s="111"/>
      <c r="RI493" s="111"/>
      <c r="RJ493" s="111"/>
      <c r="RK493" s="111"/>
      <c r="RL493" s="111"/>
      <c r="RM493" s="111"/>
      <c r="RN493" s="111"/>
      <c r="RO493" s="111"/>
      <c r="RP493" s="111"/>
      <c r="RQ493" s="111"/>
      <c r="RR493" s="111"/>
      <c r="RS493" s="111"/>
      <c r="RT493" s="111"/>
      <c r="RU493" s="111"/>
      <c r="RV493" s="111"/>
      <c r="RW493" s="111"/>
      <c r="RX493" s="111"/>
      <c r="RY493" s="111"/>
      <c r="RZ493" s="111"/>
      <c r="SA493" s="111"/>
      <c r="SB493" s="111"/>
      <c r="SC493" s="111"/>
      <c r="SD493" s="111"/>
      <c r="SE493" s="111"/>
      <c r="SF493" s="111"/>
      <c r="SG493" s="111"/>
      <c r="SH493" s="111"/>
      <c r="SI493" s="111"/>
      <c r="SJ493" s="111"/>
      <c r="SK493" s="111"/>
      <c r="SL493" s="111"/>
      <c r="SM493" s="111"/>
      <c r="SN493" s="111"/>
      <c r="SO493" s="111"/>
      <c r="SP493" s="111"/>
      <c r="SQ493" s="111"/>
      <c r="SR493" s="111"/>
      <c r="SS493" s="111"/>
      <c r="ST493" s="111"/>
      <c r="SU493" s="111"/>
      <c r="SV493" s="111"/>
      <c r="SW493" s="111"/>
      <c r="SX493" s="111"/>
      <c r="SY493" s="111"/>
      <c r="SZ493" s="111"/>
      <c r="TA493" s="111"/>
      <c r="TB493" s="111"/>
      <c r="TC493" s="111"/>
      <c r="TD493" s="111"/>
      <c r="TE493" s="111"/>
      <c r="TF493" s="111"/>
      <c r="TG493" s="111"/>
      <c r="TH493" s="111"/>
      <c r="TI493" s="111"/>
      <c r="TJ493" s="111"/>
      <c r="TK493" s="111"/>
      <c r="TL493" s="111"/>
      <c r="TM493" s="111"/>
      <c r="TN493" s="111"/>
      <c r="TO493" s="111"/>
      <c r="TP493" s="111"/>
      <c r="TQ493" s="111"/>
      <c r="TR493" s="111"/>
      <c r="TS493" s="111"/>
      <c r="TT493" s="111"/>
      <c r="TU493" s="111"/>
      <c r="TV493" s="111"/>
      <c r="TW493" s="111"/>
      <c r="TX493" s="111"/>
      <c r="TY493" s="111"/>
      <c r="TZ493" s="111"/>
      <c r="UA493" s="111"/>
      <c r="UB493" s="111"/>
      <c r="UC493" s="111"/>
      <c r="UD493" s="111"/>
      <c r="UE493" s="111"/>
      <c r="UF493" s="111"/>
      <c r="UG493" s="111"/>
      <c r="UH493" s="111"/>
      <c r="UI493" s="111"/>
      <c r="UJ493" s="111"/>
      <c r="UK493" s="111"/>
      <c r="UL493" s="111"/>
      <c r="UM493" s="111"/>
      <c r="UN493" s="111"/>
      <c r="UO493" s="111"/>
      <c r="UP493" s="111"/>
      <c r="UQ493" s="111"/>
      <c r="UR493" s="111"/>
      <c r="US493" s="111"/>
      <c r="UT493" s="111"/>
      <c r="UU493" s="111"/>
      <c r="UV493" s="111"/>
      <c r="UW493" s="111"/>
      <c r="UX493" s="111"/>
      <c r="UY493" s="111"/>
      <c r="UZ493" s="111"/>
      <c r="VA493" s="111"/>
      <c r="VB493" s="111"/>
      <c r="VC493" s="111"/>
      <c r="VD493" s="111"/>
      <c r="VE493" s="111"/>
      <c r="VF493" s="111"/>
      <c r="VG493" s="111"/>
      <c r="VH493" s="111"/>
      <c r="VI493" s="111"/>
      <c r="VJ493" s="111"/>
      <c r="VK493" s="111"/>
      <c r="VL493" s="111"/>
      <c r="VM493" s="111"/>
      <c r="VN493" s="111"/>
      <c r="VO493" s="111"/>
      <c r="VP493" s="111"/>
      <c r="VQ493" s="111"/>
      <c r="VR493" s="111"/>
      <c r="VS493" s="111"/>
      <c r="VT493" s="111"/>
      <c r="VU493" s="111"/>
      <c r="VV493" s="111"/>
      <c r="VW493" s="111"/>
      <c r="VX493" s="111"/>
      <c r="VY493" s="111"/>
      <c r="VZ493" s="111"/>
      <c r="WA493" s="111"/>
      <c r="WB493" s="111"/>
      <c r="WC493" s="111"/>
      <c r="WD493" s="111"/>
      <c r="WE493" s="111"/>
      <c r="WF493" s="111"/>
      <c r="WG493" s="111"/>
      <c r="WH493" s="111"/>
      <c r="WI493" s="111"/>
      <c r="WJ493" s="111"/>
      <c r="WK493" s="111"/>
      <c r="WL493" s="111"/>
      <c r="WM493" s="111"/>
      <c r="WN493" s="111"/>
      <c r="WO493" s="111"/>
      <c r="WP493" s="111"/>
      <c r="WQ493" s="111"/>
      <c r="WR493" s="111"/>
      <c r="WS493" s="111"/>
      <c r="WT493" s="111"/>
      <c r="WU493" s="111"/>
      <c r="WV493" s="111"/>
      <c r="WW493" s="111"/>
      <c r="WX493" s="111"/>
      <c r="WY493" s="111"/>
      <c r="WZ493" s="111"/>
      <c r="XA493" s="111"/>
      <c r="XB493" s="111"/>
      <c r="XC493" s="111"/>
      <c r="XD493" s="111"/>
      <c r="XE493" s="111"/>
      <c r="XF493" s="111"/>
      <c r="XG493" s="111"/>
      <c r="XH493" s="111"/>
      <c r="XI493" s="111"/>
      <c r="XJ493" s="111"/>
      <c r="XK493" s="111"/>
      <c r="XL493" s="111"/>
      <c r="XM493" s="111"/>
      <c r="XN493" s="111"/>
      <c r="XO493" s="111"/>
      <c r="XP493" s="111"/>
      <c r="XQ493" s="111"/>
      <c r="XR493" s="111"/>
      <c r="XS493" s="111"/>
      <c r="XT493" s="111"/>
      <c r="XU493" s="111"/>
      <c r="XV493" s="111"/>
      <c r="XW493" s="111"/>
      <c r="XX493" s="111"/>
      <c r="XY493" s="111"/>
      <c r="XZ493" s="111"/>
      <c r="YA493" s="111"/>
      <c r="YB493" s="111"/>
      <c r="YC493" s="111"/>
      <c r="YD493" s="111"/>
      <c r="YE493" s="111"/>
      <c r="YF493" s="111"/>
      <c r="YG493" s="111"/>
      <c r="YH493" s="111"/>
      <c r="YI493" s="111"/>
      <c r="YJ493" s="111"/>
      <c r="YK493" s="111"/>
      <c r="YL493" s="111"/>
      <c r="YM493" s="111"/>
      <c r="YN493" s="111"/>
      <c r="YO493" s="111"/>
      <c r="YP493" s="111"/>
      <c r="YQ493" s="111"/>
      <c r="YR493" s="111"/>
      <c r="YS493" s="111"/>
      <c r="YT493" s="111"/>
      <c r="YU493" s="111"/>
      <c r="YV493" s="111"/>
      <c r="YW493" s="111"/>
      <c r="YX493" s="111"/>
      <c r="YY493" s="111"/>
      <c r="YZ493" s="111"/>
      <c r="ZA493" s="111"/>
      <c r="ZB493" s="111"/>
      <c r="ZC493" s="111"/>
      <c r="ZD493" s="111"/>
      <c r="ZE493" s="111"/>
      <c r="ZF493" s="111"/>
      <c r="ZG493" s="111"/>
      <c r="ZH493" s="111"/>
      <c r="ZI493" s="111"/>
      <c r="ZJ493" s="111"/>
      <c r="ZK493" s="111"/>
      <c r="ZL493" s="111"/>
      <c r="ZM493" s="111"/>
      <c r="ZN493" s="111"/>
      <c r="ZO493" s="111"/>
      <c r="ZP493" s="111"/>
      <c r="ZQ493" s="111"/>
      <c r="ZR493" s="111"/>
      <c r="ZS493" s="111"/>
      <c r="ZT493" s="111"/>
      <c r="ZU493" s="111"/>
      <c r="ZV493" s="111"/>
      <c r="ZW493" s="111"/>
      <c r="ZX493" s="111"/>
      <c r="ZY493" s="111"/>
      <c r="ZZ493" s="111"/>
      <c r="AAA493" s="111"/>
      <c r="AAB493" s="111"/>
      <c r="AAC493" s="111"/>
      <c r="AAD493" s="111"/>
      <c r="AAE493" s="111"/>
      <c r="AAF493" s="111"/>
      <c r="AAG493" s="111"/>
      <c r="AAH493" s="111"/>
      <c r="AAI493" s="111"/>
      <c r="AAJ493" s="111"/>
      <c r="AAK493" s="111"/>
      <c r="AAL493" s="111"/>
      <c r="AAM493" s="111"/>
      <c r="AAN493" s="111"/>
      <c r="AAO493" s="111"/>
      <c r="AAP493" s="111"/>
      <c r="AAQ493" s="111"/>
      <c r="AAR493" s="111"/>
      <c r="AAS493" s="111"/>
      <c r="AAT493" s="111"/>
      <c r="AAU493" s="111"/>
      <c r="AAV493" s="111"/>
      <c r="AAW493" s="111"/>
      <c r="AAX493" s="111"/>
      <c r="AAY493" s="111"/>
      <c r="AAZ493" s="111"/>
      <c r="ABA493" s="111"/>
      <c r="ABB493" s="111"/>
      <c r="ABC493" s="111"/>
      <c r="ABD493" s="111"/>
      <c r="ABE493" s="111"/>
      <c r="ABF493" s="111"/>
      <c r="ABG493" s="111"/>
      <c r="ABH493" s="111"/>
      <c r="ABI493" s="111"/>
      <c r="ABJ493" s="111"/>
      <c r="ABK493" s="111"/>
      <c r="ABL493" s="111"/>
      <c r="ABM493" s="111"/>
      <c r="ABN493" s="111"/>
      <c r="ABO493" s="111"/>
      <c r="ABP493" s="111"/>
      <c r="ABQ493" s="111"/>
      <c r="ABR493" s="111"/>
      <c r="ABS493" s="111"/>
      <c r="ABT493" s="111"/>
      <c r="ABU493" s="111"/>
      <c r="ABV493" s="111"/>
      <c r="ABW493" s="111"/>
      <c r="ABX493" s="111"/>
      <c r="ABY493" s="111"/>
      <c r="ABZ493" s="111"/>
      <c r="ACA493" s="111"/>
      <c r="ACB493" s="111"/>
      <c r="ACC493" s="111"/>
      <c r="ACD493" s="111"/>
      <c r="ACE493" s="111"/>
      <c r="ACF493" s="111"/>
      <c r="ACG493" s="111"/>
      <c r="ACH493" s="111"/>
      <c r="ACI493" s="111"/>
      <c r="ACJ493" s="111"/>
      <c r="ACK493" s="111"/>
      <c r="ACL493" s="111"/>
      <c r="ACM493" s="111"/>
      <c r="ACN493" s="111"/>
      <c r="ACO493" s="111"/>
      <c r="ACP493" s="111"/>
      <c r="ACQ493" s="111"/>
      <c r="ACR493" s="111"/>
      <c r="ACS493" s="111"/>
      <c r="ACT493" s="111"/>
      <c r="ACU493" s="111"/>
      <c r="ACV493" s="111"/>
      <c r="ACW493" s="111"/>
      <c r="ACX493" s="111"/>
      <c r="ACY493" s="111"/>
      <c r="ACZ493" s="111"/>
      <c r="ADA493" s="111"/>
      <c r="ADB493" s="111"/>
      <c r="ADC493" s="111"/>
      <c r="ADD493" s="111"/>
      <c r="ADE493" s="111"/>
      <c r="ADF493" s="111"/>
      <c r="ADG493" s="111"/>
      <c r="ADH493" s="111"/>
      <c r="ADI493" s="111"/>
      <c r="ADJ493" s="111"/>
      <c r="ADK493" s="111"/>
      <c r="ADL493" s="111"/>
      <c r="ADM493" s="111"/>
      <c r="ADN493" s="111"/>
      <c r="ADO493" s="111"/>
      <c r="ADP493" s="111"/>
      <c r="ADQ493" s="111"/>
      <c r="ADR493" s="111"/>
      <c r="ADS493" s="111"/>
      <c r="ADT493" s="111"/>
      <c r="ADU493" s="111"/>
      <c r="ADV493" s="111"/>
    </row>
    <row r="494" spans="4:802" s="110" customFormat="1"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  <c r="AA494" s="111"/>
      <c r="AB494" s="111"/>
      <c r="AC494" s="111"/>
      <c r="AD494" s="111"/>
      <c r="AE494" s="111"/>
      <c r="AF494" s="111"/>
      <c r="AG494" s="111"/>
      <c r="AH494" s="111"/>
      <c r="AI494" s="111"/>
      <c r="AJ494" s="111"/>
      <c r="AK494" s="111"/>
      <c r="AL494" s="111"/>
      <c r="AM494" s="111"/>
      <c r="AN494" s="111"/>
      <c r="AO494" s="111"/>
      <c r="AP494" s="111"/>
      <c r="AQ494" s="111"/>
      <c r="AR494" s="111"/>
      <c r="AS494" s="111"/>
      <c r="AT494" s="111"/>
      <c r="AU494" s="111"/>
      <c r="AV494" s="111"/>
      <c r="AW494" s="111"/>
      <c r="AX494" s="111"/>
      <c r="AY494" s="111"/>
      <c r="AZ494" s="111"/>
      <c r="BA494" s="111"/>
      <c r="BB494" s="111"/>
      <c r="BC494" s="111"/>
      <c r="BD494" s="111"/>
      <c r="BE494" s="111"/>
      <c r="BF494" s="111"/>
      <c r="BG494" s="111"/>
      <c r="BH494" s="111"/>
      <c r="BI494" s="111"/>
      <c r="BJ494" s="111"/>
      <c r="BK494" s="111"/>
      <c r="BL494" s="111"/>
      <c r="BM494" s="111"/>
      <c r="BN494" s="111"/>
      <c r="BO494" s="111"/>
      <c r="BP494" s="111"/>
      <c r="BQ494" s="111"/>
      <c r="BR494" s="111"/>
      <c r="BS494" s="111"/>
      <c r="BT494" s="111"/>
      <c r="BU494" s="111"/>
      <c r="BV494" s="111"/>
      <c r="BW494" s="111"/>
      <c r="BX494" s="111"/>
      <c r="BY494" s="111"/>
      <c r="BZ494" s="111"/>
      <c r="CA494" s="111"/>
      <c r="CB494" s="111"/>
      <c r="CC494" s="111"/>
      <c r="CD494" s="111"/>
      <c r="CE494" s="111"/>
      <c r="CF494" s="111"/>
      <c r="CG494" s="111"/>
      <c r="CH494" s="111"/>
      <c r="CI494" s="111"/>
      <c r="CJ494" s="111"/>
      <c r="CK494" s="111"/>
      <c r="CL494" s="111"/>
      <c r="CM494" s="111"/>
      <c r="CN494" s="111"/>
      <c r="CO494" s="111"/>
      <c r="CP494" s="111"/>
      <c r="CQ494" s="111"/>
      <c r="CR494" s="111"/>
      <c r="CS494" s="111"/>
      <c r="CT494" s="111"/>
      <c r="CU494" s="111"/>
      <c r="CV494" s="111"/>
      <c r="CW494" s="111"/>
      <c r="CX494" s="111"/>
      <c r="CY494" s="111"/>
      <c r="CZ494" s="111"/>
      <c r="DA494" s="111"/>
      <c r="DB494" s="111"/>
      <c r="DC494" s="111"/>
      <c r="DD494" s="111"/>
      <c r="DE494" s="111"/>
      <c r="DF494" s="111"/>
      <c r="DG494" s="111"/>
      <c r="DH494" s="111"/>
      <c r="DI494" s="111"/>
      <c r="DJ494" s="111"/>
      <c r="DK494" s="111"/>
      <c r="DL494" s="111"/>
      <c r="DM494" s="111"/>
      <c r="DN494" s="111"/>
      <c r="DO494" s="111"/>
      <c r="DP494" s="111"/>
      <c r="DQ494" s="111"/>
      <c r="DR494" s="111"/>
      <c r="DS494" s="111"/>
      <c r="DT494" s="111"/>
      <c r="DU494" s="111"/>
      <c r="DV494" s="111"/>
      <c r="DW494" s="111"/>
      <c r="DX494" s="111"/>
      <c r="DY494" s="111"/>
      <c r="DZ494" s="111"/>
      <c r="EA494" s="111"/>
      <c r="EB494" s="111"/>
      <c r="EC494" s="111"/>
      <c r="ED494" s="111"/>
      <c r="EE494" s="111"/>
      <c r="EF494" s="111"/>
      <c r="EG494" s="111"/>
      <c r="EH494" s="111"/>
      <c r="EI494" s="111"/>
      <c r="EJ494" s="111"/>
      <c r="EK494" s="111"/>
      <c r="EL494" s="111"/>
      <c r="EM494" s="111"/>
      <c r="EN494" s="111"/>
      <c r="EO494" s="111"/>
      <c r="EP494" s="111"/>
      <c r="EQ494" s="111"/>
      <c r="ER494" s="111"/>
      <c r="ES494" s="111"/>
      <c r="ET494" s="111"/>
      <c r="EU494" s="111"/>
      <c r="EV494" s="111"/>
      <c r="EW494" s="111"/>
      <c r="EX494" s="111"/>
      <c r="EY494" s="111"/>
      <c r="EZ494" s="111"/>
      <c r="FA494" s="111"/>
      <c r="FB494" s="111"/>
      <c r="FC494" s="111"/>
      <c r="FD494" s="111"/>
      <c r="FE494" s="111"/>
      <c r="FF494" s="111"/>
      <c r="FG494" s="111"/>
      <c r="FH494" s="111"/>
      <c r="FI494" s="111"/>
      <c r="FJ494" s="111"/>
      <c r="FK494" s="111"/>
      <c r="FL494" s="111"/>
      <c r="FM494" s="111"/>
      <c r="FN494" s="111"/>
      <c r="FO494" s="111"/>
      <c r="FP494" s="111"/>
      <c r="FQ494" s="111"/>
      <c r="FR494" s="111"/>
      <c r="FS494" s="111"/>
      <c r="FT494" s="111"/>
      <c r="FU494" s="111"/>
      <c r="FV494" s="111"/>
      <c r="FW494" s="111"/>
      <c r="FX494" s="111"/>
      <c r="FY494" s="111"/>
      <c r="FZ494" s="111"/>
      <c r="GA494" s="111"/>
      <c r="GB494" s="111"/>
      <c r="GC494" s="111"/>
      <c r="GD494" s="111"/>
      <c r="GE494" s="111"/>
      <c r="GF494" s="111"/>
      <c r="GG494" s="111"/>
      <c r="GH494" s="111"/>
      <c r="GI494" s="111"/>
      <c r="GJ494" s="111"/>
      <c r="GK494" s="111"/>
      <c r="GL494" s="111"/>
      <c r="GM494" s="111"/>
      <c r="GN494" s="111"/>
      <c r="GO494" s="111"/>
      <c r="GP494" s="111"/>
      <c r="GQ494" s="111"/>
      <c r="GR494" s="111"/>
      <c r="GS494" s="111"/>
      <c r="GT494" s="111"/>
      <c r="GU494" s="111"/>
      <c r="GV494" s="111"/>
      <c r="GW494" s="111"/>
      <c r="GX494" s="111"/>
      <c r="GY494" s="111"/>
      <c r="GZ494" s="111"/>
      <c r="HA494" s="111"/>
      <c r="HB494" s="111"/>
      <c r="HC494" s="111"/>
      <c r="HD494" s="111"/>
      <c r="HE494" s="111"/>
      <c r="HF494" s="111"/>
      <c r="HG494" s="111"/>
      <c r="HH494" s="111"/>
      <c r="HI494" s="111"/>
      <c r="HJ494" s="111"/>
      <c r="HK494" s="111"/>
      <c r="HL494" s="111"/>
      <c r="HM494" s="111"/>
      <c r="HN494" s="111"/>
      <c r="HO494" s="111"/>
      <c r="HP494" s="111"/>
      <c r="HQ494" s="111"/>
      <c r="HR494" s="111"/>
      <c r="HS494" s="111"/>
      <c r="HT494" s="111"/>
      <c r="HU494" s="111"/>
      <c r="HV494" s="111"/>
      <c r="HW494" s="111"/>
      <c r="HX494" s="111"/>
      <c r="HY494" s="111"/>
      <c r="HZ494" s="111"/>
      <c r="IA494" s="111"/>
      <c r="IB494" s="111"/>
      <c r="IC494" s="111"/>
      <c r="ID494" s="111"/>
      <c r="IE494" s="111"/>
      <c r="IF494" s="111"/>
      <c r="IG494" s="111"/>
      <c r="IH494" s="111"/>
      <c r="II494" s="111"/>
      <c r="IJ494" s="111"/>
      <c r="IK494" s="111"/>
      <c r="IL494" s="111"/>
      <c r="IM494" s="111"/>
      <c r="IN494" s="111"/>
      <c r="IO494" s="111"/>
      <c r="IP494" s="111"/>
      <c r="IQ494" s="111"/>
      <c r="IR494" s="111"/>
      <c r="IS494" s="111"/>
      <c r="IT494" s="111"/>
      <c r="IU494" s="111"/>
      <c r="IV494" s="111"/>
      <c r="IW494" s="111"/>
      <c r="IX494" s="111"/>
      <c r="IY494" s="111"/>
      <c r="IZ494" s="111"/>
      <c r="JA494" s="111"/>
      <c r="JB494" s="111"/>
      <c r="JC494" s="111"/>
      <c r="JD494" s="111"/>
      <c r="JE494" s="111"/>
      <c r="JF494" s="111"/>
      <c r="JG494" s="111"/>
      <c r="JH494" s="111"/>
      <c r="JI494" s="111"/>
      <c r="JJ494" s="111"/>
      <c r="JK494" s="111"/>
      <c r="JL494" s="111"/>
      <c r="JM494" s="111"/>
      <c r="JN494" s="111"/>
      <c r="JO494" s="111"/>
      <c r="JP494" s="111"/>
      <c r="JQ494" s="111"/>
      <c r="JR494" s="111"/>
      <c r="JS494" s="111"/>
      <c r="JT494" s="111"/>
      <c r="JU494" s="111"/>
      <c r="JV494" s="111"/>
      <c r="JW494" s="111"/>
      <c r="JX494" s="111"/>
      <c r="JY494" s="111"/>
      <c r="JZ494" s="111"/>
      <c r="KA494" s="111"/>
      <c r="KB494" s="111"/>
      <c r="KC494" s="111"/>
      <c r="KD494" s="111"/>
      <c r="KE494" s="111"/>
      <c r="KF494" s="111"/>
      <c r="KG494" s="111"/>
      <c r="KH494" s="111"/>
      <c r="KI494" s="111"/>
      <c r="KJ494" s="111"/>
      <c r="KK494" s="111"/>
      <c r="KL494" s="111"/>
      <c r="KM494" s="111"/>
      <c r="KN494" s="111"/>
      <c r="KO494" s="111"/>
      <c r="KP494" s="111"/>
      <c r="KQ494" s="111"/>
      <c r="KR494" s="111"/>
      <c r="KS494" s="111"/>
      <c r="KT494" s="111"/>
      <c r="KU494" s="111"/>
      <c r="KV494" s="111"/>
      <c r="KW494" s="111"/>
      <c r="KX494" s="111"/>
      <c r="KY494" s="111"/>
      <c r="KZ494" s="111"/>
      <c r="LA494" s="111"/>
      <c r="LB494" s="111"/>
      <c r="LC494" s="111"/>
      <c r="LD494" s="111"/>
      <c r="LE494" s="111"/>
      <c r="LF494" s="111"/>
      <c r="LG494" s="111"/>
      <c r="LH494" s="111"/>
      <c r="LI494" s="111"/>
      <c r="LJ494" s="111"/>
      <c r="LK494" s="111"/>
      <c r="LL494" s="111"/>
      <c r="LM494" s="111"/>
      <c r="LN494" s="111"/>
      <c r="LO494" s="111"/>
      <c r="LP494" s="111"/>
      <c r="LQ494" s="111"/>
      <c r="LR494" s="111"/>
      <c r="LS494" s="111"/>
      <c r="LT494" s="111"/>
      <c r="LU494" s="111"/>
      <c r="LV494" s="111"/>
      <c r="LW494" s="111"/>
      <c r="LX494" s="111"/>
      <c r="LY494" s="111"/>
      <c r="LZ494" s="111"/>
      <c r="MA494" s="111"/>
      <c r="MB494" s="111"/>
      <c r="MC494" s="111"/>
      <c r="MD494" s="111"/>
      <c r="ME494" s="111"/>
      <c r="MF494" s="111"/>
      <c r="MG494" s="111"/>
      <c r="MH494" s="111"/>
      <c r="MI494" s="111"/>
      <c r="MJ494" s="111"/>
      <c r="MK494" s="111"/>
      <c r="ML494" s="111"/>
      <c r="MM494" s="111"/>
      <c r="MN494" s="111"/>
      <c r="MO494" s="111"/>
      <c r="MP494" s="111"/>
      <c r="MQ494" s="111"/>
      <c r="MR494" s="111"/>
      <c r="MS494" s="111"/>
      <c r="MT494" s="111"/>
      <c r="MU494" s="111"/>
      <c r="MV494" s="111"/>
      <c r="MW494" s="111"/>
      <c r="MX494" s="111"/>
      <c r="MY494" s="111"/>
      <c r="MZ494" s="111"/>
      <c r="NA494" s="111"/>
      <c r="NB494" s="111"/>
      <c r="NC494" s="111"/>
      <c r="ND494" s="111"/>
      <c r="NE494" s="111"/>
      <c r="NF494" s="111"/>
      <c r="NG494" s="111"/>
      <c r="NH494" s="111"/>
      <c r="NI494" s="111"/>
      <c r="NJ494" s="111"/>
      <c r="NK494" s="111"/>
      <c r="NL494" s="111"/>
      <c r="NM494" s="111"/>
      <c r="NN494" s="111"/>
      <c r="NO494" s="111"/>
      <c r="NP494" s="111"/>
      <c r="NQ494" s="111"/>
      <c r="NR494" s="111"/>
      <c r="NS494" s="111"/>
      <c r="NT494" s="111"/>
      <c r="NU494" s="111"/>
      <c r="NV494" s="111"/>
      <c r="NW494" s="111"/>
      <c r="NX494" s="111"/>
      <c r="NY494" s="111"/>
      <c r="NZ494" s="111"/>
      <c r="OA494" s="111"/>
      <c r="OB494" s="111"/>
      <c r="OC494" s="111"/>
      <c r="OD494" s="111"/>
      <c r="OE494" s="111"/>
      <c r="OF494" s="111"/>
      <c r="OG494" s="111"/>
      <c r="OH494" s="111"/>
      <c r="OI494" s="111"/>
      <c r="OJ494" s="111"/>
      <c r="OK494" s="111"/>
      <c r="OL494" s="111"/>
      <c r="OM494" s="111"/>
      <c r="ON494" s="111"/>
      <c r="OO494" s="111"/>
      <c r="OP494" s="111"/>
      <c r="OQ494" s="111"/>
      <c r="OR494" s="111"/>
      <c r="OS494" s="111"/>
      <c r="OT494" s="111"/>
      <c r="OU494" s="111"/>
      <c r="OV494" s="111"/>
      <c r="OW494" s="111"/>
      <c r="OX494" s="111"/>
      <c r="OY494" s="111"/>
      <c r="OZ494" s="111"/>
      <c r="PA494" s="111"/>
      <c r="PB494" s="111"/>
      <c r="PC494" s="111"/>
      <c r="PD494" s="111"/>
      <c r="PE494" s="111"/>
      <c r="PF494" s="111"/>
      <c r="PG494" s="111"/>
      <c r="PH494" s="111"/>
      <c r="PI494" s="111"/>
      <c r="PJ494" s="111"/>
      <c r="PK494" s="111"/>
      <c r="PL494" s="111"/>
      <c r="PM494" s="111"/>
      <c r="PN494" s="111"/>
      <c r="PO494" s="111"/>
      <c r="PP494" s="111"/>
      <c r="PQ494" s="111"/>
      <c r="PR494" s="111"/>
      <c r="PS494" s="111"/>
      <c r="PT494" s="111"/>
      <c r="PU494" s="111"/>
      <c r="PV494" s="111"/>
      <c r="PW494" s="111"/>
      <c r="PX494" s="111"/>
      <c r="PY494" s="111"/>
      <c r="PZ494" s="111"/>
      <c r="QA494" s="111"/>
      <c r="QB494" s="111"/>
      <c r="QC494" s="111"/>
      <c r="QD494" s="111"/>
      <c r="QE494" s="111"/>
      <c r="QF494" s="111"/>
      <c r="QG494" s="111"/>
      <c r="QH494" s="111"/>
      <c r="QI494" s="111"/>
      <c r="QJ494" s="111"/>
      <c r="QK494" s="111"/>
      <c r="QL494" s="111"/>
      <c r="QM494" s="111"/>
      <c r="QN494" s="111"/>
      <c r="QO494" s="111"/>
      <c r="QP494" s="111"/>
      <c r="QQ494" s="111"/>
      <c r="QR494" s="111"/>
      <c r="QS494" s="111"/>
      <c r="QT494" s="111"/>
      <c r="QU494" s="111"/>
      <c r="QV494" s="111"/>
      <c r="QW494" s="111"/>
      <c r="QX494" s="111"/>
      <c r="QY494" s="111"/>
      <c r="QZ494" s="111"/>
      <c r="RA494" s="111"/>
      <c r="RB494" s="111"/>
      <c r="RC494" s="111"/>
      <c r="RD494" s="111"/>
      <c r="RE494" s="111"/>
      <c r="RF494" s="111"/>
      <c r="RG494" s="111"/>
      <c r="RH494" s="111"/>
      <c r="RI494" s="111"/>
      <c r="RJ494" s="111"/>
      <c r="RK494" s="111"/>
      <c r="RL494" s="111"/>
      <c r="RM494" s="111"/>
      <c r="RN494" s="111"/>
      <c r="RO494" s="111"/>
      <c r="RP494" s="111"/>
      <c r="RQ494" s="111"/>
      <c r="RR494" s="111"/>
      <c r="RS494" s="111"/>
      <c r="RT494" s="111"/>
      <c r="RU494" s="111"/>
      <c r="RV494" s="111"/>
      <c r="RW494" s="111"/>
      <c r="RX494" s="111"/>
      <c r="RY494" s="111"/>
      <c r="RZ494" s="111"/>
      <c r="SA494" s="111"/>
      <c r="SB494" s="111"/>
      <c r="SC494" s="111"/>
      <c r="SD494" s="111"/>
      <c r="SE494" s="111"/>
      <c r="SF494" s="111"/>
      <c r="SG494" s="111"/>
      <c r="SH494" s="111"/>
      <c r="SI494" s="111"/>
      <c r="SJ494" s="111"/>
      <c r="SK494" s="111"/>
      <c r="SL494" s="111"/>
      <c r="SM494" s="111"/>
      <c r="SN494" s="111"/>
      <c r="SO494" s="111"/>
      <c r="SP494" s="111"/>
      <c r="SQ494" s="111"/>
      <c r="SR494" s="111"/>
      <c r="SS494" s="111"/>
      <c r="ST494" s="111"/>
      <c r="SU494" s="111"/>
      <c r="SV494" s="111"/>
      <c r="SW494" s="111"/>
      <c r="SX494" s="111"/>
      <c r="SY494" s="111"/>
      <c r="SZ494" s="111"/>
      <c r="TA494" s="111"/>
      <c r="TB494" s="111"/>
      <c r="TC494" s="111"/>
      <c r="TD494" s="111"/>
      <c r="TE494" s="111"/>
      <c r="TF494" s="111"/>
      <c r="TG494" s="111"/>
      <c r="TH494" s="111"/>
      <c r="TI494" s="111"/>
      <c r="TJ494" s="111"/>
      <c r="TK494" s="111"/>
      <c r="TL494" s="111"/>
      <c r="TM494" s="111"/>
      <c r="TN494" s="111"/>
      <c r="TO494" s="111"/>
      <c r="TP494" s="111"/>
      <c r="TQ494" s="111"/>
      <c r="TR494" s="111"/>
      <c r="TS494" s="111"/>
      <c r="TT494" s="111"/>
      <c r="TU494" s="111"/>
      <c r="TV494" s="111"/>
      <c r="TW494" s="111"/>
      <c r="TX494" s="111"/>
      <c r="TY494" s="111"/>
      <c r="TZ494" s="111"/>
      <c r="UA494" s="111"/>
      <c r="UB494" s="111"/>
      <c r="UC494" s="111"/>
      <c r="UD494" s="111"/>
      <c r="UE494" s="111"/>
      <c r="UF494" s="111"/>
      <c r="UG494" s="111"/>
      <c r="UH494" s="111"/>
      <c r="UI494" s="111"/>
      <c r="UJ494" s="111"/>
      <c r="UK494" s="111"/>
      <c r="UL494" s="111"/>
      <c r="UM494" s="111"/>
      <c r="UN494" s="111"/>
      <c r="UO494" s="111"/>
      <c r="UP494" s="111"/>
      <c r="UQ494" s="111"/>
      <c r="UR494" s="111"/>
      <c r="US494" s="111"/>
      <c r="UT494" s="111"/>
      <c r="UU494" s="111"/>
      <c r="UV494" s="111"/>
      <c r="UW494" s="111"/>
      <c r="UX494" s="111"/>
      <c r="UY494" s="111"/>
      <c r="UZ494" s="111"/>
      <c r="VA494" s="111"/>
      <c r="VB494" s="111"/>
      <c r="VC494" s="111"/>
      <c r="VD494" s="111"/>
      <c r="VE494" s="111"/>
      <c r="VF494" s="111"/>
      <c r="VG494" s="111"/>
      <c r="VH494" s="111"/>
      <c r="VI494" s="111"/>
      <c r="VJ494" s="111"/>
      <c r="VK494" s="111"/>
      <c r="VL494" s="111"/>
      <c r="VM494" s="111"/>
      <c r="VN494" s="111"/>
      <c r="VO494" s="111"/>
      <c r="VP494" s="111"/>
      <c r="VQ494" s="111"/>
      <c r="VR494" s="111"/>
      <c r="VS494" s="111"/>
      <c r="VT494" s="111"/>
      <c r="VU494" s="111"/>
      <c r="VV494" s="111"/>
      <c r="VW494" s="111"/>
      <c r="VX494" s="111"/>
      <c r="VY494" s="111"/>
      <c r="VZ494" s="111"/>
      <c r="WA494" s="111"/>
      <c r="WB494" s="111"/>
      <c r="WC494" s="111"/>
      <c r="WD494" s="111"/>
      <c r="WE494" s="111"/>
      <c r="WF494" s="111"/>
      <c r="WG494" s="111"/>
      <c r="WH494" s="111"/>
      <c r="WI494" s="111"/>
      <c r="WJ494" s="111"/>
      <c r="WK494" s="111"/>
      <c r="WL494" s="111"/>
      <c r="WM494" s="111"/>
      <c r="WN494" s="111"/>
      <c r="WO494" s="111"/>
      <c r="WP494" s="111"/>
      <c r="WQ494" s="111"/>
      <c r="WR494" s="111"/>
      <c r="WS494" s="111"/>
      <c r="WT494" s="111"/>
      <c r="WU494" s="111"/>
      <c r="WV494" s="111"/>
      <c r="WW494" s="111"/>
      <c r="WX494" s="111"/>
      <c r="WY494" s="111"/>
      <c r="WZ494" s="111"/>
      <c r="XA494" s="111"/>
      <c r="XB494" s="111"/>
      <c r="XC494" s="111"/>
      <c r="XD494" s="111"/>
      <c r="XE494" s="111"/>
      <c r="XF494" s="111"/>
      <c r="XG494" s="111"/>
      <c r="XH494" s="111"/>
      <c r="XI494" s="111"/>
      <c r="XJ494" s="111"/>
      <c r="XK494" s="111"/>
      <c r="XL494" s="111"/>
      <c r="XM494" s="111"/>
      <c r="XN494" s="111"/>
      <c r="XO494" s="111"/>
      <c r="XP494" s="111"/>
      <c r="XQ494" s="111"/>
      <c r="XR494" s="111"/>
      <c r="XS494" s="111"/>
      <c r="XT494" s="111"/>
      <c r="XU494" s="111"/>
      <c r="XV494" s="111"/>
      <c r="XW494" s="111"/>
      <c r="XX494" s="111"/>
      <c r="XY494" s="111"/>
      <c r="XZ494" s="111"/>
      <c r="YA494" s="111"/>
      <c r="YB494" s="111"/>
      <c r="YC494" s="111"/>
      <c r="YD494" s="111"/>
      <c r="YE494" s="111"/>
      <c r="YF494" s="111"/>
      <c r="YG494" s="111"/>
      <c r="YH494" s="111"/>
      <c r="YI494" s="111"/>
      <c r="YJ494" s="111"/>
      <c r="YK494" s="111"/>
      <c r="YL494" s="111"/>
      <c r="YM494" s="111"/>
      <c r="YN494" s="111"/>
      <c r="YO494" s="111"/>
      <c r="YP494" s="111"/>
      <c r="YQ494" s="111"/>
      <c r="YR494" s="111"/>
      <c r="YS494" s="111"/>
      <c r="YT494" s="111"/>
      <c r="YU494" s="111"/>
      <c r="YV494" s="111"/>
      <c r="YW494" s="111"/>
      <c r="YX494" s="111"/>
      <c r="YY494" s="111"/>
      <c r="YZ494" s="111"/>
      <c r="ZA494" s="111"/>
      <c r="ZB494" s="111"/>
      <c r="ZC494" s="111"/>
      <c r="ZD494" s="111"/>
      <c r="ZE494" s="111"/>
      <c r="ZF494" s="111"/>
      <c r="ZG494" s="111"/>
      <c r="ZH494" s="111"/>
      <c r="ZI494" s="111"/>
      <c r="ZJ494" s="111"/>
      <c r="ZK494" s="111"/>
      <c r="ZL494" s="111"/>
      <c r="ZM494" s="111"/>
      <c r="ZN494" s="111"/>
      <c r="ZO494" s="111"/>
      <c r="ZP494" s="111"/>
      <c r="ZQ494" s="111"/>
      <c r="ZR494" s="111"/>
      <c r="ZS494" s="111"/>
      <c r="ZT494" s="111"/>
      <c r="ZU494" s="111"/>
      <c r="ZV494" s="111"/>
      <c r="ZW494" s="111"/>
      <c r="ZX494" s="111"/>
      <c r="ZY494" s="111"/>
      <c r="ZZ494" s="111"/>
      <c r="AAA494" s="111"/>
      <c r="AAB494" s="111"/>
      <c r="AAC494" s="111"/>
      <c r="AAD494" s="111"/>
      <c r="AAE494" s="111"/>
      <c r="AAF494" s="111"/>
      <c r="AAG494" s="111"/>
      <c r="AAH494" s="111"/>
      <c r="AAI494" s="111"/>
      <c r="AAJ494" s="111"/>
      <c r="AAK494" s="111"/>
      <c r="AAL494" s="111"/>
      <c r="AAM494" s="111"/>
      <c r="AAN494" s="111"/>
      <c r="AAO494" s="111"/>
      <c r="AAP494" s="111"/>
      <c r="AAQ494" s="111"/>
      <c r="AAR494" s="111"/>
      <c r="AAS494" s="111"/>
      <c r="AAT494" s="111"/>
      <c r="AAU494" s="111"/>
      <c r="AAV494" s="111"/>
      <c r="AAW494" s="111"/>
      <c r="AAX494" s="111"/>
      <c r="AAY494" s="111"/>
      <c r="AAZ494" s="111"/>
      <c r="ABA494" s="111"/>
      <c r="ABB494" s="111"/>
      <c r="ABC494" s="111"/>
      <c r="ABD494" s="111"/>
      <c r="ABE494" s="111"/>
      <c r="ABF494" s="111"/>
      <c r="ABG494" s="111"/>
      <c r="ABH494" s="111"/>
      <c r="ABI494" s="111"/>
      <c r="ABJ494" s="111"/>
      <c r="ABK494" s="111"/>
      <c r="ABL494" s="111"/>
      <c r="ABM494" s="111"/>
      <c r="ABN494" s="111"/>
      <c r="ABO494" s="111"/>
      <c r="ABP494" s="111"/>
      <c r="ABQ494" s="111"/>
      <c r="ABR494" s="111"/>
      <c r="ABS494" s="111"/>
      <c r="ABT494" s="111"/>
      <c r="ABU494" s="111"/>
      <c r="ABV494" s="111"/>
      <c r="ABW494" s="111"/>
      <c r="ABX494" s="111"/>
      <c r="ABY494" s="111"/>
      <c r="ABZ494" s="111"/>
      <c r="ACA494" s="111"/>
      <c r="ACB494" s="111"/>
      <c r="ACC494" s="111"/>
      <c r="ACD494" s="111"/>
      <c r="ACE494" s="111"/>
      <c r="ACF494" s="111"/>
      <c r="ACG494" s="111"/>
      <c r="ACH494" s="111"/>
      <c r="ACI494" s="111"/>
      <c r="ACJ494" s="111"/>
      <c r="ACK494" s="111"/>
      <c r="ACL494" s="111"/>
      <c r="ACM494" s="111"/>
      <c r="ACN494" s="111"/>
      <c r="ACO494" s="111"/>
      <c r="ACP494" s="111"/>
      <c r="ACQ494" s="111"/>
      <c r="ACR494" s="111"/>
      <c r="ACS494" s="111"/>
      <c r="ACT494" s="111"/>
      <c r="ACU494" s="111"/>
      <c r="ACV494" s="111"/>
      <c r="ACW494" s="111"/>
      <c r="ACX494" s="111"/>
      <c r="ACY494" s="111"/>
      <c r="ACZ494" s="111"/>
      <c r="ADA494" s="111"/>
      <c r="ADB494" s="111"/>
      <c r="ADC494" s="111"/>
      <c r="ADD494" s="111"/>
      <c r="ADE494" s="111"/>
      <c r="ADF494" s="111"/>
      <c r="ADG494" s="111"/>
      <c r="ADH494" s="111"/>
      <c r="ADI494" s="111"/>
      <c r="ADJ494" s="111"/>
      <c r="ADK494" s="111"/>
      <c r="ADL494" s="111"/>
      <c r="ADM494" s="111"/>
      <c r="ADN494" s="111"/>
      <c r="ADO494" s="111"/>
      <c r="ADP494" s="111"/>
      <c r="ADQ494" s="111"/>
      <c r="ADR494" s="111"/>
      <c r="ADS494" s="111"/>
      <c r="ADT494" s="111"/>
      <c r="ADU494" s="111"/>
      <c r="ADV494" s="111"/>
    </row>
    <row r="495" spans="4:802" s="110" customFormat="1"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  <c r="AA495" s="111"/>
      <c r="AB495" s="111"/>
      <c r="AC495" s="111"/>
      <c r="AD495" s="111"/>
      <c r="AE495" s="111"/>
      <c r="AF495" s="111"/>
      <c r="AG495" s="111"/>
      <c r="AH495" s="111"/>
      <c r="AI495" s="111"/>
      <c r="AJ495" s="111"/>
      <c r="AK495" s="111"/>
      <c r="AL495" s="111"/>
      <c r="AM495" s="111"/>
      <c r="AN495" s="111"/>
      <c r="AO495" s="111"/>
      <c r="AP495" s="111"/>
      <c r="AQ495" s="111"/>
      <c r="AR495" s="111"/>
      <c r="AS495" s="111"/>
      <c r="AT495" s="111"/>
      <c r="AU495" s="111"/>
      <c r="AV495" s="111"/>
      <c r="AW495" s="111"/>
      <c r="AX495" s="111"/>
      <c r="AY495" s="111"/>
      <c r="AZ495" s="111"/>
      <c r="BA495" s="111"/>
      <c r="BB495" s="111"/>
      <c r="BC495" s="111"/>
      <c r="BD495" s="111"/>
      <c r="BE495" s="111"/>
      <c r="BF495" s="111"/>
      <c r="BG495" s="111"/>
      <c r="BH495" s="111"/>
      <c r="BI495" s="111"/>
      <c r="BJ495" s="111"/>
      <c r="BK495" s="111"/>
      <c r="BL495" s="111"/>
      <c r="BM495" s="111"/>
      <c r="BN495" s="111"/>
      <c r="BO495" s="111"/>
      <c r="BP495" s="111"/>
      <c r="BQ495" s="111"/>
      <c r="BR495" s="111"/>
      <c r="BS495" s="111"/>
      <c r="BT495" s="111"/>
      <c r="BU495" s="111"/>
      <c r="BV495" s="111"/>
      <c r="BW495" s="111"/>
      <c r="BX495" s="111"/>
      <c r="BY495" s="111"/>
      <c r="BZ495" s="111"/>
      <c r="CA495" s="111"/>
      <c r="CB495" s="111"/>
      <c r="CC495" s="111"/>
      <c r="CD495" s="111"/>
      <c r="CE495" s="111"/>
      <c r="CF495" s="111"/>
      <c r="CG495" s="111"/>
      <c r="CH495" s="111"/>
      <c r="CI495" s="111"/>
      <c r="CJ495" s="111"/>
      <c r="CK495" s="111"/>
      <c r="CL495" s="111"/>
      <c r="CM495" s="111"/>
      <c r="CN495" s="111"/>
      <c r="CO495" s="111"/>
      <c r="CP495" s="111"/>
      <c r="CQ495" s="111"/>
      <c r="CR495" s="111"/>
      <c r="CS495" s="111"/>
      <c r="CT495" s="111"/>
      <c r="CU495" s="111"/>
      <c r="CV495" s="111"/>
      <c r="CW495" s="111"/>
      <c r="CX495" s="111"/>
      <c r="CY495" s="111"/>
      <c r="CZ495" s="111"/>
      <c r="DA495" s="111"/>
      <c r="DB495" s="111"/>
      <c r="DC495" s="111"/>
      <c r="DD495" s="111"/>
      <c r="DE495" s="111"/>
      <c r="DF495" s="111"/>
      <c r="DG495" s="111"/>
      <c r="DH495" s="111"/>
      <c r="DI495" s="111"/>
      <c r="DJ495" s="111"/>
      <c r="DK495" s="111"/>
      <c r="DL495" s="111"/>
      <c r="DM495" s="111"/>
      <c r="DN495" s="111"/>
      <c r="DO495" s="111"/>
      <c r="DP495" s="111"/>
      <c r="DQ495" s="111"/>
      <c r="DR495" s="111"/>
      <c r="DS495" s="111"/>
      <c r="DT495" s="111"/>
      <c r="DU495" s="111"/>
      <c r="DV495" s="111"/>
      <c r="DW495" s="111"/>
      <c r="DX495" s="111"/>
      <c r="DY495" s="111"/>
      <c r="DZ495" s="111"/>
      <c r="EA495" s="111"/>
      <c r="EB495" s="111"/>
      <c r="EC495" s="111"/>
      <c r="ED495" s="111"/>
      <c r="EE495" s="111"/>
      <c r="EF495" s="111"/>
      <c r="EG495" s="111"/>
      <c r="EH495" s="111"/>
      <c r="EI495" s="111"/>
      <c r="EJ495" s="111"/>
      <c r="EK495" s="111"/>
      <c r="EL495" s="111"/>
      <c r="EM495" s="111"/>
      <c r="EN495" s="111"/>
      <c r="EO495" s="111"/>
      <c r="EP495" s="111"/>
      <c r="EQ495" s="111"/>
      <c r="ER495" s="111"/>
      <c r="ES495" s="111"/>
      <c r="ET495" s="111"/>
      <c r="EU495" s="111"/>
      <c r="EV495" s="111"/>
      <c r="EW495" s="111"/>
      <c r="EX495" s="111"/>
      <c r="EY495" s="111"/>
      <c r="EZ495" s="111"/>
      <c r="FA495" s="111"/>
      <c r="FB495" s="111"/>
      <c r="FC495" s="111"/>
      <c r="FD495" s="111"/>
      <c r="FE495" s="111"/>
      <c r="FF495" s="111"/>
      <c r="FG495" s="111"/>
      <c r="FH495" s="111"/>
      <c r="FI495" s="111"/>
      <c r="FJ495" s="111"/>
      <c r="FK495" s="111"/>
      <c r="FL495" s="111"/>
      <c r="FM495" s="111"/>
      <c r="FN495" s="111"/>
      <c r="FO495" s="111"/>
      <c r="FP495" s="111"/>
      <c r="FQ495" s="111"/>
      <c r="FR495" s="111"/>
      <c r="FS495" s="111"/>
      <c r="FT495" s="111"/>
      <c r="FU495" s="111"/>
      <c r="FV495" s="111"/>
      <c r="FW495" s="111"/>
      <c r="FX495" s="111"/>
      <c r="FY495" s="111"/>
      <c r="FZ495" s="111"/>
      <c r="GA495" s="111"/>
      <c r="GB495" s="111"/>
      <c r="GC495" s="111"/>
      <c r="GD495" s="111"/>
      <c r="GE495" s="111"/>
      <c r="GF495" s="111"/>
      <c r="GG495" s="111"/>
      <c r="GH495" s="111"/>
      <c r="GI495" s="111"/>
      <c r="GJ495" s="111"/>
      <c r="GK495" s="111"/>
      <c r="GL495" s="111"/>
      <c r="GM495" s="111"/>
      <c r="GN495" s="111"/>
      <c r="GO495" s="111"/>
      <c r="GP495" s="111"/>
      <c r="GQ495" s="111"/>
      <c r="GR495" s="111"/>
      <c r="GS495" s="111"/>
      <c r="GT495" s="111"/>
      <c r="GU495" s="111"/>
      <c r="GV495" s="111"/>
      <c r="GW495" s="111"/>
      <c r="GX495" s="111"/>
      <c r="GY495" s="111"/>
      <c r="GZ495" s="111"/>
      <c r="HA495" s="111"/>
      <c r="HB495" s="111"/>
      <c r="HC495" s="111"/>
      <c r="HD495" s="111"/>
      <c r="HE495" s="111"/>
      <c r="HF495" s="111"/>
      <c r="HG495" s="111"/>
      <c r="HH495" s="111"/>
      <c r="HI495" s="111"/>
      <c r="HJ495" s="111"/>
      <c r="HK495" s="111"/>
      <c r="HL495" s="111"/>
      <c r="HM495" s="111"/>
      <c r="HN495" s="111"/>
      <c r="HO495" s="111"/>
      <c r="HP495" s="111"/>
      <c r="HQ495" s="111"/>
      <c r="HR495" s="111"/>
      <c r="HS495" s="111"/>
      <c r="HT495" s="111"/>
      <c r="HU495" s="111"/>
      <c r="HV495" s="111"/>
      <c r="HW495" s="111"/>
      <c r="HX495" s="111"/>
      <c r="HY495" s="111"/>
      <c r="HZ495" s="111"/>
      <c r="IA495" s="111"/>
      <c r="IB495" s="111"/>
      <c r="IC495" s="111"/>
      <c r="ID495" s="111"/>
      <c r="IE495" s="111"/>
      <c r="IF495" s="111"/>
      <c r="IG495" s="111"/>
      <c r="IH495" s="111"/>
      <c r="II495" s="111"/>
      <c r="IJ495" s="111"/>
      <c r="IK495" s="111"/>
      <c r="IL495" s="111"/>
      <c r="IM495" s="111"/>
      <c r="IN495" s="111"/>
      <c r="IO495" s="111"/>
      <c r="IP495" s="111"/>
      <c r="IQ495" s="111"/>
      <c r="IR495" s="111"/>
      <c r="IS495" s="111"/>
      <c r="IT495" s="111"/>
      <c r="IU495" s="111"/>
      <c r="IV495" s="111"/>
      <c r="IW495" s="111"/>
      <c r="IX495" s="111"/>
      <c r="IY495" s="111"/>
      <c r="IZ495" s="111"/>
      <c r="JA495" s="111"/>
      <c r="JB495" s="111"/>
      <c r="JC495" s="111"/>
      <c r="JD495" s="111"/>
      <c r="JE495" s="111"/>
      <c r="JF495" s="111"/>
      <c r="JG495" s="111"/>
      <c r="JH495" s="111"/>
      <c r="JI495" s="111"/>
      <c r="JJ495" s="111"/>
      <c r="JK495" s="111"/>
      <c r="JL495" s="111"/>
      <c r="JM495" s="111"/>
      <c r="JN495" s="111"/>
      <c r="JO495" s="111"/>
      <c r="JP495" s="111"/>
      <c r="JQ495" s="111"/>
      <c r="JR495" s="111"/>
      <c r="JS495" s="111"/>
      <c r="JT495" s="111"/>
      <c r="JU495" s="111"/>
      <c r="JV495" s="111"/>
      <c r="JW495" s="111"/>
      <c r="JX495" s="111"/>
      <c r="JY495" s="111"/>
      <c r="JZ495" s="111"/>
      <c r="KA495" s="111"/>
      <c r="KB495" s="111"/>
      <c r="KC495" s="111"/>
      <c r="KD495" s="111"/>
      <c r="KE495" s="111"/>
      <c r="KF495" s="111"/>
      <c r="KG495" s="111"/>
      <c r="KH495" s="111"/>
      <c r="KI495" s="111"/>
      <c r="KJ495" s="111"/>
      <c r="KK495" s="111"/>
      <c r="KL495" s="111"/>
      <c r="KM495" s="111"/>
      <c r="KN495" s="111"/>
      <c r="KO495" s="111"/>
      <c r="KP495" s="111"/>
      <c r="KQ495" s="111"/>
      <c r="KR495" s="111"/>
      <c r="KS495" s="111"/>
      <c r="KT495" s="111"/>
      <c r="KU495" s="111"/>
      <c r="KV495" s="111"/>
      <c r="KW495" s="111"/>
      <c r="KX495" s="111"/>
      <c r="KY495" s="111"/>
      <c r="KZ495" s="111"/>
      <c r="LA495" s="111"/>
      <c r="LB495" s="111"/>
      <c r="LC495" s="111"/>
      <c r="LD495" s="111"/>
      <c r="LE495" s="111"/>
      <c r="LF495" s="111"/>
      <c r="LG495" s="111"/>
      <c r="LH495" s="111"/>
      <c r="LI495" s="111"/>
      <c r="LJ495" s="111"/>
      <c r="LK495" s="111"/>
      <c r="LL495" s="111"/>
      <c r="LM495" s="111"/>
      <c r="LN495" s="111"/>
      <c r="LO495" s="111"/>
      <c r="LP495" s="111"/>
      <c r="LQ495" s="111"/>
      <c r="LR495" s="111"/>
      <c r="LS495" s="111"/>
      <c r="LT495" s="111"/>
      <c r="LU495" s="111"/>
      <c r="LV495" s="111"/>
      <c r="LW495" s="111"/>
      <c r="LX495" s="111"/>
      <c r="LY495" s="111"/>
      <c r="LZ495" s="111"/>
      <c r="MA495" s="111"/>
      <c r="MB495" s="111"/>
      <c r="MC495" s="111"/>
      <c r="MD495" s="111"/>
      <c r="ME495" s="111"/>
      <c r="MF495" s="111"/>
      <c r="MG495" s="111"/>
      <c r="MH495" s="111"/>
      <c r="MI495" s="111"/>
      <c r="MJ495" s="111"/>
      <c r="MK495" s="111"/>
      <c r="ML495" s="111"/>
      <c r="MM495" s="111"/>
      <c r="MN495" s="111"/>
      <c r="MO495" s="111"/>
      <c r="MP495" s="111"/>
      <c r="MQ495" s="111"/>
      <c r="MR495" s="111"/>
      <c r="MS495" s="111"/>
      <c r="MT495" s="111"/>
      <c r="MU495" s="111"/>
      <c r="MV495" s="111"/>
      <c r="MW495" s="111"/>
      <c r="MX495" s="111"/>
      <c r="MY495" s="111"/>
      <c r="MZ495" s="111"/>
      <c r="NA495" s="111"/>
      <c r="NB495" s="111"/>
      <c r="NC495" s="111"/>
      <c r="ND495" s="111"/>
      <c r="NE495" s="111"/>
      <c r="NF495" s="111"/>
      <c r="NG495" s="111"/>
      <c r="NH495" s="111"/>
      <c r="NI495" s="111"/>
      <c r="NJ495" s="111"/>
      <c r="NK495" s="111"/>
      <c r="NL495" s="111"/>
      <c r="NM495" s="111"/>
      <c r="NN495" s="111"/>
      <c r="NO495" s="111"/>
      <c r="NP495" s="111"/>
      <c r="NQ495" s="111"/>
      <c r="NR495" s="111"/>
      <c r="NS495" s="111"/>
      <c r="NT495" s="111"/>
      <c r="NU495" s="111"/>
      <c r="NV495" s="111"/>
      <c r="NW495" s="111"/>
      <c r="NX495" s="111"/>
      <c r="NY495" s="111"/>
      <c r="NZ495" s="111"/>
      <c r="OA495" s="111"/>
      <c r="OB495" s="111"/>
      <c r="OC495" s="111"/>
      <c r="OD495" s="111"/>
      <c r="OE495" s="111"/>
      <c r="OF495" s="111"/>
      <c r="OG495" s="111"/>
      <c r="OH495" s="111"/>
      <c r="OI495" s="111"/>
      <c r="OJ495" s="111"/>
      <c r="OK495" s="111"/>
      <c r="OL495" s="111"/>
      <c r="OM495" s="111"/>
      <c r="ON495" s="111"/>
      <c r="OO495" s="111"/>
      <c r="OP495" s="111"/>
      <c r="OQ495" s="111"/>
      <c r="OR495" s="111"/>
      <c r="OS495" s="111"/>
      <c r="OT495" s="111"/>
      <c r="OU495" s="111"/>
      <c r="OV495" s="111"/>
      <c r="OW495" s="111"/>
      <c r="OX495" s="111"/>
      <c r="OY495" s="111"/>
      <c r="OZ495" s="111"/>
      <c r="PA495" s="111"/>
      <c r="PB495" s="111"/>
      <c r="PC495" s="111"/>
      <c r="PD495" s="111"/>
      <c r="PE495" s="111"/>
      <c r="PF495" s="111"/>
      <c r="PG495" s="111"/>
      <c r="PH495" s="111"/>
      <c r="PI495" s="111"/>
      <c r="PJ495" s="111"/>
      <c r="PK495" s="111"/>
      <c r="PL495" s="111"/>
      <c r="PM495" s="111"/>
      <c r="PN495" s="111"/>
      <c r="PO495" s="111"/>
      <c r="PP495" s="111"/>
      <c r="PQ495" s="111"/>
      <c r="PR495" s="111"/>
      <c r="PS495" s="111"/>
      <c r="PT495" s="111"/>
      <c r="PU495" s="111"/>
      <c r="PV495" s="111"/>
      <c r="PW495" s="111"/>
      <c r="PX495" s="111"/>
      <c r="PY495" s="111"/>
      <c r="PZ495" s="111"/>
      <c r="QA495" s="111"/>
      <c r="QB495" s="111"/>
      <c r="QC495" s="111"/>
      <c r="QD495" s="111"/>
      <c r="QE495" s="111"/>
      <c r="QF495" s="111"/>
      <c r="QG495" s="111"/>
      <c r="QH495" s="111"/>
      <c r="QI495" s="111"/>
      <c r="QJ495" s="111"/>
      <c r="QK495" s="111"/>
      <c r="QL495" s="111"/>
      <c r="QM495" s="111"/>
      <c r="QN495" s="111"/>
      <c r="QO495" s="111"/>
      <c r="QP495" s="111"/>
      <c r="QQ495" s="111"/>
      <c r="QR495" s="111"/>
      <c r="QS495" s="111"/>
      <c r="QT495" s="111"/>
      <c r="QU495" s="111"/>
      <c r="QV495" s="111"/>
      <c r="QW495" s="111"/>
      <c r="QX495" s="111"/>
      <c r="QY495" s="111"/>
      <c r="QZ495" s="111"/>
      <c r="RA495" s="111"/>
      <c r="RB495" s="111"/>
      <c r="RC495" s="111"/>
      <c r="RD495" s="111"/>
      <c r="RE495" s="111"/>
      <c r="RF495" s="111"/>
      <c r="RG495" s="111"/>
      <c r="RH495" s="111"/>
      <c r="RI495" s="111"/>
      <c r="RJ495" s="111"/>
      <c r="RK495" s="111"/>
      <c r="RL495" s="111"/>
      <c r="RM495" s="111"/>
      <c r="RN495" s="111"/>
      <c r="RO495" s="111"/>
      <c r="RP495" s="111"/>
      <c r="RQ495" s="111"/>
      <c r="RR495" s="111"/>
      <c r="RS495" s="111"/>
      <c r="RT495" s="111"/>
      <c r="RU495" s="111"/>
      <c r="RV495" s="111"/>
      <c r="RW495" s="111"/>
      <c r="RX495" s="111"/>
      <c r="RY495" s="111"/>
      <c r="RZ495" s="111"/>
      <c r="SA495" s="111"/>
      <c r="SB495" s="111"/>
      <c r="SC495" s="111"/>
      <c r="SD495" s="111"/>
      <c r="SE495" s="111"/>
      <c r="SF495" s="111"/>
      <c r="SG495" s="111"/>
      <c r="SH495" s="111"/>
      <c r="SI495" s="111"/>
      <c r="SJ495" s="111"/>
      <c r="SK495" s="111"/>
      <c r="SL495" s="111"/>
      <c r="SM495" s="111"/>
      <c r="SN495" s="111"/>
      <c r="SO495" s="111"/>
      <c r="SP495" s="111"/>
      <c r="SQ495" s="111"/>
      <c r="SR495" s="111"/>
      <c r="SS495" s="111"/>
      <c r="ST495" s="111"/>
      <c r="SU495" s="111"/>
      <c r="SV495" s="111"/>
      <c r="SW495" s="111"/>
      <c r="SX495" s="111"/>
      <c r="SY495" s="111"/>
      <c r="SZ495" s="111"/>
      <c r="TA495" s="111"/>
      <c r="TB495" s="111"/>
      <c r="TC495" s="111"/>
      <c r="TD495" s="111"/>
      <c r="TE495" s="111"/>
      <c r="TF495" s="111"/>
      <c r="TG495" s="111"/>
      <c r="TH495" s="111"/>
      <c r="TI495" s="111"/>
      <c r="TJ495" s="111"/>
      <c r="TK495" s="111"/>
      <c r="TL495" s="111"/>
      <c r="TM495" s="111"/>
      <c r="TN495" s="111"/>
      <c r="TO495" s="111"/>
      <c r="TP495" s="111"/>
      <c r="TQ495" s="111"/>
      <c r="TR495" s="111"/>
      <c r="TS495" s="111"/>
      <c r="TT495" s="111"/>
      <c r="TU495" s="111"/>
      <c r="TV495" s="111"/>
      <c r="TW495" s="111"/>
      <c r="TX495" s="111"/>
      <c r="TY495" s="111"/>
      <c r="TZ495" s="111"/>
      <c r="UA495" s="111"/>
      <c r="UB495" s="111"/>
      <c r="UC495" s="111"/>
      <c r="UD495" s="111"/>
      <c r="UE495" s="111"/>
      <c r="UF495" s="111"/>
      <c r="UG495" s="111"/>
      <c r="UH495" s="111"/>
      <c r="UI495" s="111"/>
      <c r="UJ495" s="111"/>
      <c r="UK495" s="111"/>
      <c r="UL495" s="111"/>
      <c r="UM495" s="111"/>
      <c r="UN495" s="111"/>
      <c r="UO495" s="111"/>
      <c r="UP495" s="111"/>
      <c r="UQ495" s="111"/>
      <c r="UR495" s="111"/>
      <c r="US495" s="111"/>
      <c r="UT495" s="111"/>
      <c r="UU495" s="111"/>
      <c r="UV495" s="111"/>
      <c r="UW495" s="111"/>
      <c r="UX495" s="111"/>
      <c r="UY495" s="111"/>
      <c r="UZ495" s="111"/>
      <c r="VA495" s="111"/>
      <c r="VB495" s="111"/>
      <c r="VC495" s="111"/>
      <c r="VD495" s="111"/>
      <c r="VE495" s="111"/>
      <c r="VF495" s="111"/>
      <c r="VG495" s="111"/>
      <c r="VH495" s="111"/>
      <c r="VI495" s="111"/>
      <c r="VJ495" s="111"/>
      <c r="VK495" s="111"/>
      <c r="VL495" s="111"/>
      <c r="VM495" s="111"/>
      <c r="VN495" s="111"/>
      <c r="VO495" s="111"/>
      <c r="VP495" s="111"/>
      <c r="VQ495" s="111"/>
      <c r="VR495" s="111"/>
      <c r="VS495" s="111"/>
      <c r="VT495" s="111"/>
      <c r="VU495" s="111"/>
      <c r="VV495" s="111"/>
      <c r="VW495" s="111"/>
      <c r="VX495" s="111"/>
      <c r="VY495" s="111"/>
      <c r="VZ495" s="111"/>
      <c r="WA495" s="111"/>
      <c r="WB495" s="111"/>
      <c r="WC495" s="111"/>
      <c r="WD495" s="111"/>
      <c r="WE495" s="111"/>
      <c r="WF495" s="111"/>
      <c r="WG495" s="111"/>
      <c r="WH495" s="111"/>
      <c r="WI495" s="111"/>
      <c r="WJ495" s="111"/>
      <c r="WK495" s="111"/>
      <c r="WL495" s="111"/>
      <c r="WM495" s="111"/>
      <c r="WN495" s="111"/>
      <c r="WO495" s="111"/>
      <c r="WP495" s="111"/>
      <c r="WQ495" s="111"/>
      <c r="WR495" s="111"/>
      <c r="WS495" s="111"/>
      <c r="WT495" s="111"/>
      <c r="WU495" s="111"/>
      <c r="WV495" s="111"/>
      <c r="WW495" s="111"/>
      <c r="WX495" s="111"/>
      <c r="WY495" s="111"/>
      <c r="WZ495" s="111"/>
      <c r="XA495" s="111"/>
      <c r="XB495" s="111"/>
      <c r="XC495" s="111"/>
      <c r="XD495" s="111"/>
      <c r="XE495" s="111"/>
      <c r="XF495" s="111"/>
      <c r="XG495" s="111"/>
      <c r="XH495" s="111"/>
      <c r="XI495" s="111"/>
      <c r="XJ495" s="111"/>
      <c r="XK495" s="111"/>
      <c r="XL495" s="111"/>
      <c r="XM495" s="111"/>
      <c r="XN495" s="111"/>
      <c r="XO495" s="111"/>
      <c r="XP495" s="111"/>
      <c r="XQ495" s="111"/>
      <c r="XR495" s="111"/>
      <c r="XS495" s="111"/>
      <c r="XT495" s="111"/>
      <c r="XU495" s="111"/>
      <c r="XV495" s="111"/>
      <c r="XW495" s="111"/>
      <c r="XX495" s="111"/>
      <c r="XY495" s="111"/>
      <c r="XZ495" s="111"/>
      <c r="YA495" s="111"/>
      <c r="YB495" s="111"/>
      <c r="YC495" s="111"/>
      <c r="YD495" s="111"/>
      <c r="YE495" s="111"/>
      <c r="YF495" s="111"/>
      <c r="YG495" s="111"/>
      <c r="YH495" s="111"/>
      <c r="YI495" s="111"/>
      <c r="YJ495" s="111"/>
      <c r="YK495" s="111"/>
      <c r="YL495" s="111"/>
      <c r="YM495" s="111"/>
      <c r="YN495" s="111"/>
      <c r="YO495" s="111"/>
      <c r="YP495" s="111"/>
      <c r="YQ495" s="111"/>
      <c r="YR495" s="111"/>
      <c r="YS495" s="111"/>
      <c r="YT495" s="111"/>
      <c r="YU495" s="111"/>
      <c r="YV495" s="111"/>
      <c r="YW495" s="111"/>
      <c r="YX495" s="111"/>
      <c r="YY495" s="111"/>
      <c r="YZ495" s="111"/>
      <c r="ZA495" s="111"/>
      <c r="ZB495" s="111"/>
      <c r="ZC495" s="111"/>
      <c r="ZD495" s="111"/>
      <c r="ZE495" s="111"/>
      <c r="ZF495" s="111"/>
      <c r="ZG495" s="111"/>
      <c r="ZH495" s="111"/>
      <c r="ZI495" s="111"/>
      <c r="ZJ495" s="111"/>
      <c r="ZK495" s="111"/>
      <c r="ZL495" s="111"/>
      <c r="ZM495" s="111"/>
      <c r="ZN495" s="111"/>
      <c r="ZO495" s="111"/>
      <c r="ZP495" s="111"/>
      <c r="ZQ495" s="111"/>
      <c r="ZR495" s="111"/>
      <c r="ZS495" s="111"/>
      <c r="ZT495" s="111"/>
      <c r="ZU495" s="111"/>
      <c r="ZV495" s="111"/>
      <c r="ZW495" s="111"/>
      <c r="ZX495" s="111"/>
      <c r="ZY495" s="111"/>
      <c r="ZZ495" s="111"/>
      <c r="AAA495" s="111"/>
      <c r="AAB495" s="111"/>
      <c r="AAC495" s="111"/>
      <c r="AAD495" s="111"/>
      <c r="AAE495" s="111"/>
      <c r="AAF495" s="111"/>
      <c r="AAG495" s="111"/>
      <c r="AAH495" s="111"/>
      <c r="AAI495" s="111"/>
      <c r="AAJ495" s="111"/>
      <c r="AAK495" s="111"/>
      <c r="AAL495" s="111"/>
      <c r="AAM495" s="111"/>
      <c r="AAN495" s="111"/>
      <c r="AAO495" s="111"/>
      <c r="AAP495" s="111"/>
      <c r="AAQ495" s="111"/>
      <c r="AAR495" s="111"/>
      <c r="AAS495" s="111"/>
      <c r="AAT495" s="111"/>
      <c r="AAU495" s="111"/>
      <c r="AAV495" s="111"/>
      <c r="AAW495" s="111"/>
      <c r="AAX495" s="111"/>
      <c r="AAY495" s="111"/>
      <c r="AAZ495" s="111"/>
      <c r="ABA495" s="111"/>
      <c r="ABB495" s="111"/>
      <c r="ABC495" s="111"/>
      <c r="ABD495" s="111"/>
      <c r="ABE495" s="111"/>
      <c r="ABF495" s="111"/>
      <c r="ABG495" s="111"/>
      <c r="ABH495" s="111"/>
      <c r="ABI495" s="111"/>
      <c r="ABJ495" s="111"/>
      <c r="ABK495" s="111"/>
      <c r="ABL495" s="111"/>
      <c r="ABM495" s="111"/>
      <c r="ABN495" s="111"/>
      <c r="ABO495" s="111"/>
      <c r="ABP495" s="111"/>
      <c r="ABQ495" s="111"/>
      <c r="ABR495" s="111"/>
      <c r="ABS495" s="111"/>
      <c r="ABT495" s="111"/>
      <c r="ABU495" s="111"/>
      <c r="ABV495" s="111"/>
      <c r="ABW495" s="111"/>
      <c r="ABX495" s="111"/>
      <c r="ABY495" s="111"/>
      <c r="ABZ495" s="111"/>
      <c r="ACA495" s="111"/>
      <c r="ACB495" s="111"/>
      <c r="ACC495" s="111"/>
      <c r="ACD495" s="111"/>
      <c r="ACE495" s="111"/>
      <c r="ACF495" s="111"/>
      <c r="ACG495" s="111"/>
      <c r="ACH495" s="111"/>
      <c r="ACI495" s="111"/>
      <c r="ACJ495" s="111"/>
      <c r="ACK495" s="111"/>
      <c r="ACL495" s="111"/>
      <c r="ACM495" s="111"/>
      <c r="ACN495" s="111"/>
      <c r="ACO495" s="111"/>
      <c r="ACP495" s="111"/>
      <c r="ACQ495" s="111"/>
      <c r="ACR495" s="111"/>
      <c r="ACS495" s="111"/>
      <c r="ACT495" s="111"/>
      <c r="ACU495" s="111"/>
      <c r="ACV495" s="111"/>
      <c r="ACW495" s="111"/>
      <c r="ACX495" s="111"/>
      <c r="ACY495" s="111"/>
      <c r="ACZ495" s="111"/>
      <c r="ADA495" s="111"/>
      <c r="ADB495" s="111"/>
      <c r="ADC495" s="111"/>
      <c r="ADD495" s="111"/>
      <c r="ADE495" s="111"/>
      <c r="ADF495" s="111"/>
      <c r="ADG495" s="111"/>
      <c r="ADH495" s="111"/>
      <c r="ADI495" s="111"/>
      <c r="ADJ495" s="111"/>
      <c r="ADK495" s="111"/>
      <c r="ADL495" s="111"/>
      <c r="ADM495" s="111"/>
      <c r="ADN495" s="111"/>
      <c r="ADO495" s="111"/>
      <c r="ADP495" s="111"/>
      <c r="ADQ495" s="111"/>
      <c r="ADR495" s="111"/>
      <c r="ADS495" s="111"/>
      <c r="ADT495" s="111"/>
      <c r="ADU495" s="111"/>
      <c r="ADV495" s="111"/>
    </row>
    <row r="496" spans="4:802" s="110" customFormat="1"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  <c r="AA496" s="111"/>
      <c r="AB496" s="111"/>
      <c r="AC496" s="111"/>
      <c r="AD496" s="111"/>
      <c r="AE496" s="111"/>
      <c r="AF496" s="111"/>
      <c r="AG496" s="111"/>
      <c r="AH496" s="111"/>
      <c r="AI496" s="111"/>
      <c r="AJ496" s="111"/>
      <c r="AK496" s="111"/>
      <c r="AL496" s="111"/>
      <c r="AM496" s="111"/>
      <c r="AN496" s="111"/>
      <c r="AO496" s="111"/>
      <c r="AP496" s="111"/>
      <c r="AQ496" s="111"/>
      <c r="AR496" s="111"/>
      <c r="AS496" s="111"/>
      <c r="AT496" s="111"/>
      <c r="AU496" s="111"/>
      <c r="AV496" s="111"/>
      <c r="AW496" s="111"/>
      <c r="AX496" s="111"/>
      <c r="AY496" s="111"/>
      <c r="AZ496" s="111"/>
      <c r="BA496" s="111"/>
      <c r="BB496" s="111"/>
      <c r="BC496" s="111"/>
      <c r="BD496" s="111"/>
      <c r="BE496" s="111"/>
      <c r="BF496" s="111"/>
      <c r="BG496" s="111"/>
      <c r="BH496" s="111"/>
      <c r="BI496" s="111"/>
      <c r="BJ496" s="111"/>
      <c r="BK496" s="111"/>
      <c r="BL496" s="111"/>
      <c r="BM496" s="111"/>
      <c r="BN496" s="111"/>
      <c r="BO496" s="111"/>
      <c r="BP496" s="111"/>
      <c r="BQ496" s="111"/>
      <c r="BR496" s="111"/>
      <c r="BS496" s="111"/>
      <c r="BT496" s="111"/>
      <c r="BU496" s="111"/>
      <c r="BV496" s="111"/>
      <c r="BW496" s="111"/>
      <c r="BX496" s="111"/>
      <c r="BY496" s="111"/>
      <c r="BZ496" s="111"/>
      <c r="CA496" s="111"/>
      <c r="CB496" s="111"/>
      <c r="CC496" s="111"/>
      <c r="CD496" s="111"/>
      <c r="CE496" s="111"/>
      <c r="CF496" s="111"/>
      <c r="CG496" s="111"/>
      <c r="CH496" s="111"/>
      <c r="CI496" s="111"/>
      <c r="CJ496" s="111"/>
      <c r="CK496" s="111"/>
      <c r="CL496" s="111"/>
      <c r="CM496" s="111"/>
      <c r="CN496" s="111"/>
      <c r="CO496" s="111"/>
      <c r="CP496" s="111"/>
      <c r="CQ496" s="111"/>
      <c r="CR496" s="111"/>
      <c r="CS496" s="111"/>
      <c r="CT496" s="111"/>
      <c r="CU496" s="111"/>
      <c r="CV496" s="111"/>
      <c r="CW496" s="111"/>
      <c r="CX496" s="111"/>
      <c r="CY496" s="111"/>
      <c r="CZ496" s="111"/>
      <c r="DA496" s="111"/>
      <c r="DB496" s="111"/>
      <c r="DC496" s="111"/>
      <c r="DD496" s="111"/>
      <c r="DE496" s="111"/>
      <c r="DF496" s="111"/>
      <c r="DG496" s="111"/>
      <c r="DH496" s="111"/>
      <c r="DI496" s="111"/>
      <c r="DJ496" s="111"/>
      <c r="DK496" s="111"/>
      <c r="DL496" s="111"/>
      <c r="DM496" s="111"/>
      <c r="DN496" s="111"/>
      <c r="DO496" s="111"/>
      <c r="DP496" s="111"/>
      <c r="DQ496" s="111"/>
      <c r="DR496" s="111"/>
      <c r="DS496" s="111"/>
      <c r="DT496" s="111"/>
      <c r="DU496" s="111"/>
      <c r="DV496" s="111"/>
      <c r="DW496" s="111"/>
      <c r="DX496" s="111"/>
      <c r="DY496" s="111"/>
      <c r="DZ496" s="111"/>
      <c r="EA496" s="111"/>
      <c r="EB496" s="111"/>
      <c r="EC496" s="111"/>
      <c r="ED496" s="111"/>
      <c r="EE496" s="111"/>
      <c r="EF496" s="111"/>
      <c r="EG496" s="111"/>
      <c r="EH496" s="111"/>
      <c r="EI496" s="111"/>
      <c r="EJ496" s="111"/>
      <c r="EK496" s="111"/>
      <c r="EL496" s="111"/>
      <c r="EM496" s="111"/>
      <c r="EN496" s="111"/>
      <c r="EO496" s="111"/>
      <c r="EP496" s="111"/>
      <c r="EQ496" s="111"/>
      <c r="ER496" s="111"/>
      <c r="ES496" s="111"/>
      <c r="ET496" s="111"/>
      <c r="EU496" s="111"/>
      <c r="EV496" s="111"/>
      <c r="EW496" s="111"/>
      <c r="EX496" s="111"/>
      <c r="EY496" s="111"/>
      <c r="EZ496" s="111"/>
      <c r="FA496" s="111"/>
      <c r="FB496" s="111"/>
      <c r="FC496" s="111"/>
      <c r="FD496" s="111"/>
      <c r="FE496" s="111"/>
      <c r="FF496" s="111"/>
      <c r="FG496" s="111"/>
      <c r="FH496" s="111"/>
      <c r="FI496" s="111"/>
      <c r="FJ496" s="111"/>
      <c r="FK496" s="111"/>
      <c r="FL496" s="111"/>
      <c r="FM496" s="111"/>
      <c r="FN496" s="111"/>
      <c r="FO496" s="111"/>
      <c r="FP496" s="111"/>
      <c r="FQ496" s="111"/>
      <c r="FR496" s="111"/>
      <c r="FS496" s="111"/>
      <c r="FT496" s="111"/>
      <c r="FU496" s="111"/>
      <c r="FV496" s="111"/>
      <c r="FW496" s="111"/>
      <c r="FX496" s="111"/>
      <c r="FY496" s="111"/>
      <c r="FZ496" s="111"/>
      <c r="GA496" s="111"/>
      <c r="GB496" s="111"/>
      <c r="GC496" s="111"/>
      <c r="GD496" s="111"/>
      <c r="GE496" s="111"/>
      <c r="GF496" s="111"/>
      <c r="GG496" s="111"/>
      <c r="GH496" s="111"/>
      <c r="GI496" s="111"/>
      <c r="GJ496" s="111"/>
      <c r="GK496" s="111"/>
      <c r="GL496" s="111"/>
      <c r="GM496" s="111"/>
      <c r="GN496" s="111"/>
      <c r="GO496" s="111"/>
      <c r="GP496" s="111"/>
      <c r="GQ496" s="111"/>
      <c r="GR496" s="111"/>
      <c r="GS496" s="111"/>
      <c r="GT496" s="111"/>
      <c r="GU496" s="111"/>
      <c r="GV496" s="111"/>
      <c r="GW496" s="111"/>
      <c r="GX496" s="111"/>
      <c r="GY496" s="111"/>
      <c r="GZ496" s="111"/>
      <c r="HA496" s="111"/>
      <c r="HB496" s="111"/>
      <c r="HC496" s="111"/>
      <c r="HD496" s="111"/>
      <c r="HE496" s="111"/>
      <c r="HF496" s="111"/>
      <c r="HG496" s="111"/>
      <c r="HH496" s="111"/>
      <c r="HI496" s="111"/>
      <c r="HJ496" s="111"/>
      <c r="HK496" s="111"/>
      <c r="HL496" s="111"/>
      <c r="HM496" s="111"/>
      <c r="HN496" s="111"/>
      <c r="HO496" s="111"/>
      <c r="HP496" s="111"/>
      <c r="HQ496" s="111"/>
      <c r="HR496" s="111"/>
      <c r="HS496" s="111"/>
      <c r="HT496" s="111"/>
      <c r="HU496" s="111"/>
      <c r="HV496" s="111"/>
      <c r="HW496" s="111"/>
      <c r="HX496" s="111"/>
      <c r="HY496" s="111"/>
      <c r="HZ496" s="111"/>
      <c r="IA496" s="111"/>
      <c r="IB496" s="111"/>
      <c r="IC496" s="111"/>
      <c r="ID496" s="111"/>
      <c r="IE496" s="111"/>
      <c r="IF496" s="111"/>
      <c r="IG496" s="111"/>
      <c r="IH496" s="111"/>
      <c r="II496" s="111"/>
      <c r="IJ496" s="111"/>
      <c r="IK496" s="111"/>
      <c r="IL496" s="111"/>
      <c r="IM496" s="111"/>
      <c r="IN496" s="111"/>
      <c r="IO496" s="111"/>
      <c r="IP496" s="111"/>
      <c r="IQ496" s="111"/>
      <c r="IR496" s="111"/>
      <c r="IS496" s="111"/>
      <c r="IT496" s="111"/>
      <c r="IU496" s="111"/>
      <c r="IV496" s="111"/>
      <c r="IW496" s="111"/>
      <c r="IX496" s="111"/>
      <c r="IY496" s="111"/>
      <c r="IZ496" s="111"/>
      <c r="JA496" s="111"/>
      <c r="JB496" s="111"/>
      <c r="JC496" s="111"/>
      <c r="JD496" s="111"/>
      <c r="JE496" s="111"/>
      <c r="JF496" s="111"/>
      <c r="JG496" s="111"/>
      <c r="JH496" s="111"/>
      <c r="JI496" s="111"/>
      <c r="JJ496" s="111"/>
      <c r="JK496" s="111"/>
      <c r="JL496" s="111"/>
      <c r="JM496" s="111"/>
      <c r="JN496" s="111"/>
      <c r="JO496" s="111"/>
      <c r="JP496" s="111"/>
      <c r="JQ496" s="111"/>
      <c r="JR496" s="111"/>
      <c r="JS496" s="111"/>
      <c r="JT496" s="111"/>
      <c r="JU496" s="111"/>
      <c r="JV496" s="111"/>
      <c r="JW496" s="111"/>
      <c r="JX496" s="111"/>
      <c r="JY496" s="111"/>
      <c r="JZ496" s="111"/>
      <c r="KA496" s="111"/>
      <c r="KB496" s="111"/>
      <c r="KC496" s="111"/>
      <c r="KD496" s="111"/>
      <c r="KE496" s="111"/>
      <c r="KF496" s="111"/>
      <c r="KG496" s="111"/>
      <c r="KH496" s="111"/>
      <c r="KI496" s="111"/>
      <c r="KJ496" s="111"/>
      <c r="KK496" s="111"/>
      <c r="KL496" s="111"/>
      <c r="KM496" s="111"/>
      <c r="KN496" s="111"/>
      <c r="KO496" s="111"/>
      <c r="KP496" s="111"/>
      <c r="KQ496" s="111"/>
      <c r="KR496" s="111"/>
      <c r="KS496" s="111"/>
      <c r="KT496" s="111"/>
      <c r="KU496" s="111"/>
      <c r="KV496" s="111"/>
      <c r="KW496" s="111"/>
      <c r="KX496" s="111"/>
      <c r="KY496" s="111"/>
      <c r="KZ496" s="111"/>
      <c r="LA496" s="111"/>
      <c r="LB496" s="111"/>
      <c r="LC496" s="111"/>
      <c r="LD496" s="111"/>
      <c r="LE496" s="111"/>
      <c r="LF496" s="111"/>
      <c r="LG496" s="111"/>
      <c r="LH496" s="111"/>
      <c r="LI496" s="111"/>
      <c r="LJ496" s="111"/>
      <c r="LK496" s="111"/>
      <c r="LL496" s="111"/>
      <c r="LM496" s="111"/>
      <c r="LN496" s="111"/>
      <c r="LO496" s="111"/>
      <c r="LP496" s="111"/>
      <c r="LQ496" s="111"/>
      <c r="LR496" s="111"/>
      <c r="LS496" s="111"/>
      <c r="LT496" s="111"/>
      <c r="LU496" s="111"/>
      <c r="LV496" s="111"/>
      <c r="LW496" s="111"/>
      <c r="LX496" s="111"/>
      <c r="LY496" s="111"/>
      <c r="LZ496" s="111"/>
      <c r="MA496" s="111"/>
      <c r="MB496" s="111"/>
      <c r="MC496" s="111"/>
      <c r="MD496" s="111"/>
      <c r="ME496" s="111"/>
      <c r="MF496" s="111"/>
      <c r="MG496" s="111"/>
      <c r="MH496" s="111"/>
      <c r="MI496" s="111"/>
      <c r="MJ496" s="111"/>
      <c r="MK496" s="111"/>
      <c r="ML496" s="111"/>
      <c r="MM496" s="111"/>
      <c r="MN496" s="111"/>
      <c r="MO496" s="111"/>
      <c r="MP496" s="111"/>
      <c r="MQ496" s="111"/>
      <c r="MR496" s="111"/>
      <c r="MS496" s="111"/>
      <c r="MT496" s="111"/>
      <c r="MU496" s="111"/>
      <c r="MV496" s="111"/>
      <c r="MW496" s="111"/>
      <c r="MX496" s="111"/>
      <c r="MY496" s="111"/>
      <c r="MZ496" s="111"/>
      <c r="NA496" s="111"/>
      <c r="NB496" s="111"/>
      <c r="NC496" s="111"/>
      <c r="ND496" s="111"/>
      <c r="NE496" s="111"/>
      <c r="NF496" s="111"/>
      <c r="NG496" s="111"/>
      <c r="NH496" s="111"/>
      <c r="NI496" s="111"/>
      <c r="NJ496" s="111"/>
      <c r="NK496" s="111"/>
      <c r="NL496" s="111"/>
      <c r="NM496" s="111"/>
      <c r="NN496" s="111"/>
      <c r="NO496" s="111"/>
      <c r="NP496" s="111"/>
      <c r="NQ496" s="111"/>
      <c r="NR496" s="111"/>
      <c r="NS496" s="111"/>
      <c r="NT496" s="111"/>
      <c r="NU496" s="111"/>
      <c r="NV496" s="111"/>
      <c r="NW496" s="111"/>
      <c r="NX496" s="111"/>
      <c r="NY496" s="111"/>
      <c r="NZ496" s="111"/>
      <c r="OA496" s="111"/>
      <c r="OB496" s="111"/>
      <c r="OC496" s="111"/>
      <c r="OD496" s="111"/>
      <c r="OE496" s="111"/>
      <c r="OF496" s="111"/>
      <c r="OG496" s="111"/>
      <c r="OH496" s="111"/>
      <c r="OI496" s="111"/>
      <c r="OJ496" s="111"/>
      <c r="OK496" s="111"/>
      <c r="OL496" s="111"/>
      <c r="OM496" s="111"/>
      <c r="ON496" s="111"/>
      <c r="OO496" s="111"/>
      <c r="OP496" s="111"/>
      <c r="OQ496" s="111"/>
      <c r="OR496" s="111"/>
      <c r="OS496" s="111"/>
      <c r="OT496" s="111"/>
      <c r="OU496" s="111"/>
      <c r="OV496" s="111"/>
      <c r="OW496" s="111"/>
      <c r="OX496" s="111"/>
      <c r="OY496" s="111"/>
      <c r="OZ496" s="111"/>
      <c r="PA496" s="111"/>
      <c r="PB496" s="111"/>
      <c r="PC496" s="111"/>
      <c r="PD496" s="111"/>
      <c r="PE496" s="111"/>
      <c r="PF496" s="111"/>
      <c r="PG496" s="111"/>
      <c r="PH496" s="111"/>
      <c r="PI496" s="111"/>
      <c r="PJ496" s="111"/>
      <c r="PK496" s="111"/>
      <c r="PL496" s="111"/>
      <c r="PM496" s="111"/>
      <c r="PN496" s="111"/>
      <c r="PO496" s="111"/>
      <c r="PP496" s="111"/>
      <c r="PQ496" s="111"/>
      <c r="PR496" s="111"/>
      <c r="PS496" s="111"/>
      <c r="PT496" s="111"/>
      <c r="PU496" s="111"/>
      <c r="PV496" s="111"/>
      <c r="PW496" s="111"/>
      <c r="PX496" s="111"/>
      <c r="PY496" s="111"/>
      <c r="PZ496" s="111"/>
      <c r="QA496" s="111"/>
      <c r="QB496" s="111"/>
      <c r="QC496" s="111"/>
      <c r="QD496" s="111"/>
      <c r="QE496" s="111"/>
      <c r="QF496" s="111"/>
      <c r="QG496" s="111"/>
      <c r="QH496" s="111"/>
      <c r="QI496" s="111"/>
      <c r="QJ496" s="111"/>
      <c r="QK496" s="111"/>
      <c r="QL496" s="111"/>
      <c r="QM496" s="111"/>
      <c r="QN496" s="111"/>
      <c r="QO496" s="111"/>
      <c r="QP496" s="111"/>
      <c r="QQ496" s="111"/>
      <c r="QR496" s="111"/>
      <c r="QS496" s="111"/>
      <c r="QT496" s="111"/>
      <c r="QU496" s="111"/>
      <c r="QV496" s="111"/>
      <c r="QW496" s="111"/>
      <c r="QX496" s="111"/>
      <c r="QY496" s="111"/>
      <c r="QZ496" s="111"/>
      <c r="RA496" s="111"/>
      <c r="RB496" s="111"/>
      <c r="RC496" s="111"/>
      <c r="RD496" s="111"/>
      <c r="RE496" s="111"/>
      <c r="RF496" s="111"/>
      <c r="RG496" s="111"/>
      <c r="RH496" s="111"/>
      <c r="RI496" s="111"/>
      <c r="RJ496" s="111"/>
      <c r="RK496" s="111"/>
      <c r="RL496" s="111"/>
      <c r="RM496" s="111"/>
      <c r="RN496" s="111"/>
      <c r="RO496" s="111"/>
      <c r="RP496" s="111"/>
      <c r="RQ496" s="111"/>
      <c r="RR496" s="111"/>
      <c r="RS496" s="111"/>
      <c r="RT496" s="111"/>
      <c r="RU496" s="111"/>
      <c r="RV496" s="111"/>
      <c r="RW496" s="111"/>
      <c r="RX496" s="111"/>
      <c r="RY496" s="111"/>
      <c r="RZ496" s="111"/>
      <c r="SA496" s="111"/>
      <c r="SB496" s="111"/>
      <c r="SC496" s="111"/>
      <c r="SD496" s="111"/>
      <c r="SE496" s="111"/>
      <c r="SF496" s="111"/>
      <c r="SG496" s="111"/>
      <c r="SH496" s="111"/>
      <c r="SI496" s="111"/>
      <c r="SJ496" s="111"/>
      <c r="SK496" s="111"/>
      <c r="SL496" s="111"/>
      <c r="SM496" s="111"/>
      <c r="SN496" s="111"/>
      <c r="SO496" s="111"/>
      <c r="SP496" s="111"/>
      <c r="SQ496" s="111"/>
      <c r="SR496" s="111"/>
      <c r="SS496" s="111"/>
      <c r="ST496" s="111"/>
      <c r="SU496" s="111"/>
      <c r="SV496" s="111"/>
      <c r="SW496" s="111"/>
      <c r="SX496" s="111"/>
      <c r="SY496" s="111"/>
      <c r="SZ496" s="111"/>
      <c r="TA496" s="111"/>
      <c r="TB496" s="111"/>
      <c r="TC496" s="111"/>
      <c r="TD496" s="111"/>
      <c r="TE496" s="111"/>
      <c r="TF496" s="111"/>
      <c r="TG496" s="111"/>
      <c r="TH496" s="111"/>
      <c r="TI496" s="111"/>
      <c r="TJ496" s="111"/>
      <c r="TK496" s="111"/>
      <c r="TL496" s="111"/>
      <c r="TM496" s="111"/>
      <c r="TN496" s="111"/>
      <c r="TO496" s="111"/>
      <c r="TP496" s="111"/>
      <c r="TQ496" s="111"/>
      <c r="TR496" s="111"/>
      <c r="TS496" s="111"/>
      <c r="TT496" s="111"/>
      <c r="TU496" s="111"/>
      <c r="TV496" s="111"/>
      <c r="TW496" s="111"/>
      <c r="TX496" s="111"/>
      <c r="TY496" s="111"/>
      <c r="TZ496" s="111"/>
      <c r="UA496" s="111"/>
      <c r="UB496" s="111"/>
      <c r="UC496" s="111"/>
      <c r="UD496" s="111"/>
      <c r="UE496" s="111"/>
      <c r="UF496" s="111"/>
      <c r="UG496" s="111"/>
      <c r="UH496" s="111"/>
      <c r="UI496" s="111"/>
      <c r="UJ496" s="111"/>
      <c r="UK496" s="111"/>
      <c r="UL496" s="111"/>
      <c r="UM496" s="111"/>
      <c r="UN496" s="111"/>
      <c r="UO496" s="111"/>
      <c r="UP496" s="111"/>
      <c r="UQ496" s="111"/>
      <c r="UR496" s="111"/>
      <c r="US496" s="111"/>
      <c r="UT496" s="111"/>
      <c r="UU496" s="111"/>
      <c r="UV496" s="111"/>
      <c r="UW496" s="111"/>
      <c r="UX496" s="111"/>
      <c r="UY496" s="111"/>
      <c r="UZ496" s="111"/>
      <c r="VA496" s="111"/>
      <c r="VB496" s="111"/>
      <c r="VC496" s="111"/>
      <c r="VD496" s="111"/>
      <c r="VE496" s="111"/>
      <c r="VF496" s="111"/>
      <c r="VG496" s="111"/>
      <c r="VH496" s="111"/>
      <c r="VI496" s="111"/>
      <c r="VJ496" s="111"/>
      <c r="VK496" s="111"/>
      <c r="VL496" s="111"/>
      <c r="VM496" s="111"/>
      <c r="VN496" s="111"/>
      <c r="VO496" s="111"/>
      <c r="VP496" s="111"/>
      <c r="VQ496" s="111"/>
      <c r="VR496" s="111"/>
      <c r="VS496" s="111"/>
      <c r="VT496" s="111"/>
      <c r="VU496" s="111"/>
      <c r="VV496" s="111"/>
      <c r="VW496" s="111"/>
      <c r="VX496" s="111"/>
      <c r="VY496" s="111"/>
      <c r="VZ496" s="111"/>
      <c r="WA496" s="111"/>
      <c r="WB496" s="111"/>
      <c r="WC496" s="111"/>
      <c r="WD496" s="111"/>
      <c r="WE496" s="111"/>
      <c r="WF496" s="111"/>
      <c r="WG496" s="111"/>
      <c r="WH496" s="111"/>
      <c r="WI496" s="111"/>
      <c r="WJ496" s="111"/>
      <c r="WK496" s="111"/>
      <c r="WL496" s="111"/>
      <c r="WM496" s="111"/>
      <c r="WN496" s="111"/>
      <c r="WO496" s="111"/>
      <c r="WP496" s="111"/>
      <c r="WQ496" s="111"/>
      <c r="WR496" s="111"/>
      <c r="WS496" s="111"/>
      <c r="WT496" s="111"/>
      <c r="WU496" s="111"/>
      <c r="WV496" s="111"/>
      <c r="WW496" s="111"/>
      <c r="WX496" s="111"/>
      <c r="WY496" s="111"/>
      <c r="WZ496" s="111"/>
      <c r="XA496" s="111"/>
      <c r="XB496" s="111"/>
      <c r="XC496" s="111"/>
      <c r="XD496" s="111"/>
      <c r="XE496" s="111"/>
      <c r="XF496" s="111"/>
      <c r="XG496" s="111"/>
      <c r="XH496" s="111"/>
      <c r="XI496" s="111"/>
      <c r="XJ496" s="111"/>
      <c r="XK496" s="111"/>
      <c r="XL496" s="111"/>
      <c r="XM496" s="111"/>
      <c r="XN496" s="111"/>
      <c r="XO496" s="111"/>
      <c r="XP496" s="111"/>
      <c r="XQ496" s="111"/>
      <c r="XR496" s="111"/>
      <c r="XS496" s="111"/>
      <c r="XT496" s="111"/>
      <c r="XU496" s="111"/>
      <c r="XV496" s="111"/>
      <c r="XW496" s="111"/>
      <c r="XX496" s="111"/>
      <c r="XY496" s="111"/>
      <c r="XZ496" s="111"/>
      <c r="YA496" s="111"/>
      <c r="YB496" s="111"/>
      <c r="YC496" s="111"/>
      <c r="YD496" s="111"/>
      <c r="YE496" s="111"/>
      <c r="YF496" s="111"/>
      <c r="YG496" s="111"/>
      <c r="YH496" s="111"/>
      <c r="YI496" s="111"/>
      <c r="YJ496" s="111"/>
      <c r="YK496" s="111"/>
      <c r="YL496" s="111"/>
      <c r="YM496" s="111"/>
      <c r="YN496" s="111"/>
      <c r="YO496" s="111"/>
      <c r="YP496" s="111"/>
      <c r="YQ496" s="111"/>
      <c r="YR496" s="111"/>
      <c r="YS496" s="111"/>
      <c r="YT496" s="111"/>
      <c r="YU496" s="111"/>
      <c r="YV496" s="111"/>
      <c r="YW496" s="111"/>
      <c r="YX496" s="111"/>
      <c r="YY496" s="111"/>
      <c r="YZ496" s="111"/>
      <c r="ZA496" s="111"/>
      <c r="ZB496" s="111"/>
      <c r="ZC496" s="111"/>
      <c r="ZD496" s="111"/>
      <c r="ZE496" s="111"/>
      <c r="ZF496" s="111"/>
      <c r="ZG496" s="111"/>
      <c r="ZH496" s="111"/>
      <c r="ZI496" s="111"/>
      <c r="ZJ496" s="111"/>
      <c r="ZK496" s="111"/>
      <c r="ZL496" s="111"/>
      <c r="ZM496" s="111"/>
      <c r="ZN496" s="111"/>
      <c r="ZO496" s="111"/>
      <c r="ZP496" s="111"/>
      <c r="ZQ496" s="111"/>
      <c r="ZR496" s="111"/>
      <c r="ZS496" s="111"/>
      <c r="ZT496" s="111"/>
      <c r="ZU496" s="111"/>
      <c r="ZV496" s="111"/>
      <c r="ZW496" s="111"/>
      <c r="ZX496" s="111"/>
      <c r="ZY496" s="111"/>
      <c r="ZZ496" s="111"/>
      <c r="AAA496" s="111"/>
      <c r="AAB496" s="111"/>
      <c r="AAC496" s="111"/>
      <c r="AAD496" s="111"/>
      <c r="AAE496" s="111"/>
      <c r="AAF496" s="111"/>
      <c r="AAG496" s="111"/>
      <c r="AAH496" s="111"/>
      <c r="AAI496" s="111"/>
      <c r="AAJ496" s="111"/>
      <c r="AAK496" s="111"/>
      <c r="AAL496" s="111"/>
      <c r="AAM496" s="111"/>
      <c r="AAN496" s="111"/>
      <c r="AAO496" s="111"/>
      <c r="AAP496" s="111"/>
      <c r="AAQ496" s="111"/>
      <c r="AAR496" s="111"/>
      <c r="AAS496" s="111"/>
      <c r="AAT496" s="111"/>
      <c r="AAU496" s="111"/>
      <c r="AAV496" s="111"/>
      <c r="AAW496" s="111"/>
      <c r="AAX496" s="111"/>
      <c r="AAY496" s="111"/>
      <c r="AAZ496" s="111"/>
      <c r="ABA496" s="111"/>
      <c r="ABB496" s="111"/>
      <c r="ABC496" s="111"/>
      <c r="ABD496" s="111"/>
      <c r="ABE496" s="111"/>
      <c r="ABF496" s="111"/>
      <c r="ABG496" s="111"/>
      <c r="ABH496" s="111"/>
      <c r="ABI496" s="111"/>
      <c r="ABJ496" s="111"/>
      <c r="ABK496" s="111"/>
      <c r="ABL496" s="111"/>
      <c r="ABM496" s="111"/>
      <c r="ABN496" s="111"/>
      <c r="ABO496" s="111"/>
      <c r="ABP496" s="111"/>
      <c r="ABQ496" s="111"/>
      <c r="ABR496" s="111"/>
      <c r="ABS496" s="111"/>
      <c r="ABT496" s="111"/>
      <c r="ABU496" s="111"/>
      <c r="ABV496" s="111"/>
      <c r="ABW496" s="111"/>
      <c r="ABX496" s="111"/>
      <c r="ABY496" s="111"/>
      <c r="ABZ496" s="111"/>
      <c r="ACA496" s="111"/>
      <c r="ACB496" s="111"/>
      <c r="ACC496" s="111"/>
      <c r="ACD496" s="111"/>
      <c r="ACE496" s="111"/>
      <c r="ACF496" s="111"/>
      <c r="ACG496" s="111"/>
      <c r="ACH496" s="111"/>
      <c r="ACI496" s="111"/>
      <c r="ACJ496" s="111"/>
      <c r="ACK496" s="111"/>
      <c r="ACL496" s="111"/>
      <c r="ACM496" s="111"/>
      <c r="ACN496" s="111"/>
      <c r="ACO496" s="111"/>
      <c r="ACP496" s="111"/>
      <c r="ACQ496" s="111"/>
      <c r="ACR496" s="111"/>
      <c r="ACS496" s="111"/>
      <c r="ACT496" s="111"/>
      <c r="ACU496" s="111"/>
      <c r="ACV496" s="111"/>
      <c r="ACW496" s="111"/>
      <c r="ACX496" s="111"/>
      <c r="ACY496" s="111"/>
      <c r="ACZ496" s="111"/>
      <c r="ADA496" s="111"/>
      <c r="ADB496" s="111"/>
      <c r="ADC496" s="111"/>
      <c r="ADD496" s="111"/>
      <c r="ADE496" s="111"/>
      <c r="ADF496" s="111"/>
      <c r="ADG496" s="111"/>
      <c r="ADH496" s="111"/>
      <c r="ADI496" s="111"/>
      <c r="ADJ496" s="111"/>
      <c r="ADK496" s="111"/>
      <c r="ADL496" s="111"/>
      <c r="ADM496" s="111"/>
      <c r="ADN496" s="111"/>
      <c r="ADO496" s="111"/>
      <c r="ADP496" s="111"/>
      <c r="ADQ496" s="111"/>
      <c r="ADR496" s="111"/>
      <c r="ADS496" s="111"/>
      <c r="ADT496" s="111"/>
      <c r="ADU496" s="111"/>
      <c r="ADV496" s="111"/>
    </row>
    <row r="497" spans="4:802" s="110" customFormat="1"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  <c r="AA497" s="111"/>
      <c r="AB497" s="111"/>
      <c r="AC497" s="111"/>
      <c r="AD497" s="111"/>
      <c r="AE497" s="111"/>
      <c r="AF497" s="111"/>
      <c r="AG497" s="111"/>
      <c r="AH497" s="111"/>
      <c r="AI497" s="111"/>
      <c r="AJ497" s="111"/>
      <c r="AK497" s="111"/>
      <c r="AL497" s="111"/>
      <c r="AM497" s="111"/>
      <c r="AN497" s="111"/>
      <c r="AO497" s="111"/>
      <c r="AP497" s="111"/>
      <c r="AQ497" s="111"/>
      <c r="AR497" s="111"/>
      <c r="AS497" s="111"/>
      <c r="AT497" s="111"/>
      <c r="AU497" s="111"/>
      <c r="AV497" s="111"/>
      <c r="AW497" s="111"/>
      <c r="AX497" s="111"/>
      <c r="AY497" s="111"/>
      <c r="AZ497" s="111"/>
      <c r="BA497" s="111"/>
      <c r="BB497" s="111"/>
      <c r="BC497" s="111"/>
      <c r="BD497" s="111"/>
      <c r="BE497" s="111"/>
      <c r="BF497" s="111"/>
      <c r="BG497" s="111"/>
      <c r="BH497" s="111"/>
      <c r="BI497" s="111"/>
      <c r="BJ497" s="111"/>
      <c r="BK497" s="111"/>
      <c r="BL497" s="111"/>
      <c r="BM497" s="111"/>
      <c r="BN497" s="111"/>
      <c r="BO497" s="111"/>
      <c r="BP497" s="111"/>
      <c r="BQ497" s="111"/>
      <c r="BR497" s="111"/>
      <c r="BS497" s="111"/>
      <c r="BT497" s="111"/>
      <c r="BU497" s="111"/>
      <c r="BV497" s="111"/>
      <c r="BW497" s="111"/>
      <c r="BX497" s="111"/>
      <c r="BY497" s="111"/>
      <c r="BZ497" s="111"/>
      <c r="CA497" s="111"/>
      <c r="CB497" s="111"/>
      <c r="CC497" s="111"/>
      <c r="CD497" s="111"/>
      <c r="CE497" s="111"/>
      <c r="CF497" s="111"/>
      <c r="CG497" s="111"/>
      <c r="CH497" s="111"/>
      <c r="CI497" s="111"/>
      <c r="CJ497" s="111"/>
      <c r="CK497" s="111"/>
      <c r="CL497" s="111"/>
      <c r="CM497" s="111"/>
      <c r="CN497" s="111"/>
      <c r="CO497" s="111"/>
      <c r="CP497" s="111"/>
      <c r="CQ497" s="111"/>
      <c r="CR497" s="111"/>
      <c r="CS497" s="111"/>
      <c r="CT497" s="111"/>
      <c r="CU497" s="111"/>
      <c r="CV497" s="111"/>
      <c r="CW497" s="111"/>
      <c r="CX497" s="111"/>
      <c r="CY497" s="111"/>
      <c r="CZ497" s="111"/>
      <c r="DA497" s="111"/>
      <c r="DB497" s="111"/>
      <c r="DC497" s="111"/>
      <c r="DD497" s="111"/>
      <c r="DE497" s="111"/>
      <c r="DF497" s="111"/>
      <c r="DG497" s="111"/>
      <c r="DH497" s="111"/>
      <c r="DI497" s="111"/>
      <c r="DJ497" s="111"/>
      <c r="DK497" s="111"/>
      <c r="DL497" s="111"/>
      <c r="DM497" s="111"/>
      <c r="DN497" s="111"/>
      <c r="DO497" s="111"/>
      <c r="DP497" s="111"/>
      <c r="DQ497" s="111"/>
      <c r="DR497" s="111"/>
      <c r="DS497" s="111"/>
      <c r="DT497" s="111"/>
      <c r="DU497" s="111"/>
      <c r="DV497" s="111"/>
      <c r="DW497" s="111"/>
      <c r="DX497" s="111"/>
      <c r="DY497" s="111"/>
      <c r="DZ497" s="111"/>
      <c r="EA497" s="111"/>
      <c r="EB497" s="111"/>
      <c r="EC497" s="111"/>
      <c r="ED497" s="111"/>
      <c r="EE497" s="111"/>
      <c r="EF497" s="111"/>
      <c r="EG497" s="111"/>
      <c r="EH497" s="111"/>
      <c r="EI497" s="111"/>
      <c r="EJ497" s="111"/>
      <c r="EK497" s="111"/>
      <c r="EL497" s="111"/>
      <c r="EM497" s="111"/>
      <c r="EN497" s="111"/>
      <c r="EO497" s="111"/>
      <c r="EP497" s="111"/>
      <c r="EQ497" s="111"/>
      <c r="ER497" s="111"/>
      <c r="ES497" s="111"/>
      <c r="ET497" s="111"/>
      <c r="EU497" s="111"/>
      <c r="EV497" s="111"/>
      <c r="EW497" s="111"/>
      <c r="EX497" s="111"/>
      <c r="EY497" s="111"/>
      <c r="EZ497" s="111"/>
      <c r="FA497" s="111"/>
      <c r="FB497" s="111"/>
      <c r="FC497" s="111"/>
      <c r="FD497" s="111"/>
      <c r="FE497" s="111"/>
      <c r="FF497" s="111"/>
      <c r="FG497" s="111"/>
      <c r="FH497" s="111"/>
      <c r="FI497" s="111"/>
      <c r="FJ497" s="111"/>
      <c r="FK497" s="111"/>
      <c r="FL497" s="111"/>
      <c r="FM497" s="111"/>
      <c r="FN497" s="111"/>
      <c r="FO497" s="111"/>
      <c r="FP497" s="111"/>
      <c r="FQ497" s="111"/>
      <c r="FR497" s="111"/>
      <c r="FS497" s="111"/>
      <c r="FT497" s="111"/>
      <c r="FU497" s="111"/>
      <c r="FV497" s="111"/>
      <c r="FW497" s="111"/>
      <c r="FX497" s="111"/>
      <c r="FY497" s="111"/>
      <c r="FZ497" s="111"/>
      <c r="GA497" s="111"/>
      <c r="GB497" s="111"/>
      <c r="GC497" s="111"/>
      <c r="GD497" s="111"/>
      <c r="GE497" s="111"/>
      <c r="GF497" s="111"/>
      <c r="GG497" s="111"/>
      <c r="GH497" s="111"/>
      <c r="GI497" s="111"/>
      <c r="GJ497" s="111"/>
      <c r="GK497" s="111"/>
      <c r="GL497" s="111"/>
      <c r="GM497" s="111"/>
      <c r="GN497" s="111"/>
      <c r="GO497" s="111"/>
      <c r="GP497" s="111"/>
      <c r="GQ497" s="111"/>
      <c r="GR497" s="111"/>
      <c r="GS497" s="111"/>
      <c r="GT497" s="111"/>
      <c r="GU497" s="111"/>
      <c r="GV497" s="111"/>
      <c r="GW497" s="111"/>
      <c r="GX497" s="111"/>
      <c r="GY497" s="111"/>
      <c r="GZ497" s="111"/>
      <c r="HA497" s="111"/>
      <c r="HB497" s="111"/>
      <c r="HC497" s="111"/>
      <c r="HD497" s="111"/>
      <c r="HE497" s="111"/>
      <c r="HF497" s="111"/>
      <c r="HG497" s="111"/>
      <c r="HH497" s="111"/>
      <c r="HI497" s="111"/>
      <c r="HJ497" s="111"/>
      <c r="HK497" s="111"/>
      <c r="HL497" s="111"/>
      <c r="HM497" s="111"/>
      <c r="HN497" s="111"/>
      <c r="HO497" s="111"/>
      <c r="HP497" s="111"/>
      <c r="HQ497" s="111"/>
      <c r="HR497" s="111"/>
      <c r="HS497" s="111"/>
      <c r="HT497" s="111"/>
      <c r="HU497" s="111"/>
      <c r="HV497" s="111"/>
      <c r="HW497" s="111"/>
      <c r="HX497" s="111"/>
      <c r="HY497" s="111"/>
      <c r="HZ497" s="111"/>
      <c r="IA497" s="111"/>
      <c r="IB497" s="111"/>
      <c r="IC497" s="111"/>
      <c r="ID497" s="111"/>
      <c r="IE497" s="111"/>
      <c r="IF497" s="111"/>
      <c r="IG497" s="111"/>
      <c r="IH497" s="111"/>
      <c r="II497" s="111"/>
      <c r="IJ497" s="111"/>
      <c r="IK497" s="111"/>
      <c r="IL497" s="111"/>
      <c r="IM497" s="111"/>
      <c r="IN497" s="111"/>
      <c r="IO497" s="111"/>
      <c r="IP497" s="111"/>
      <c r="IQ497" s="111"/>
      <c r="IR497" s="111"/>
      <c r="IS497" s="111"/>
      <c r="IT497" s="111"/>
      <c r="IU497" s="111"/>
      <c r="IV497" s="111"/>
      <c r="IW497" s="111"/>
      <c r="IX497" s="111"/>
      <c r="IY497" s="111"/>
      <c r="IZ497" s="111"/>
      <c r="JA497" s="111"/>
      <c r="JB497" s="111"/>
      <c r="JC497" s="111"/>
      <c r="JD497" s="111"/>
      <c r="JE497" s="111"/>
      <c r="JF497" s="111"/>
      <c r="JG497" s="111"/>
      <c r="JH497" s="111"/>
      <c r="JI497" s="111"/>
      <c r="JJ497" s="111"/>
      <c r="JK497" s="111"/>
      <c r="JL497" s="111"/>
      <c r="JM497" s="111"/>
      <c r="JN497" s="111"/>
      <c r="JO497" s="111"/>
      <c r="JP497" s="111"/>
      <c r="JQ497" s="111"/>
      <c r="JR497" s="111"/>
      <c r="JS497" s="111"/>
      <c r="JT497" s="111"/>
      <c r="JU497" s="111"/>
      <c r="JV497" s="111"/>
      <c r="JW497" s="111"/>
      <c r="JX497" s="111"/>
      <c r="JY497" s="111"/>
      <c r="JZ497" s="111"/>
      <c r="KA497" s="111"/>
      <c r="KB497" s="111"/>
      <c r="KC497" s="111"/>
      <c r="KD497" s="111"/>
      <c r="KE497" s="111"/>
      <c r="KF497" s="111"/>
      <c r="KG497" s="111"/>
      <c r="KH497" s="111"/>
      <c r="KI497" s="111"/>
      <c r="KJ497" s="111"/>
      <c r="KK497" s="111"/>
      <c r="KL497" s="111"/>
      <c r="KM497" s="111"/>
      <c r="KN497" s="111"/>
      <c r="KO497" s="111"/>
      <c r="KP497" s="111"/>
      <c r="KQ497" s="111"/>
      <c r="KR497" s="111"/>
      <c r="KS497" s="111"/>
      <c r="KT497" s="111"/>
      <c r="KU497" s="111"/>
      <c r="KV497" s="111"/>
      <c r="KW497" s="111"/>
      <c r="KX497" s="111"/>
      <c r="KY497" s="111"/>
      <c r="KZ497" s="111"/>
      <c r="LA497" s="111"/>
      <c r="LB497" s="111"/>
      <c r="LC497" s="111"/>
      <c r="LD497" s="111"/>
      <c r="LE497" s="111"/>
      <c r="LF497" s="111"/>
      <c r="LG497" s="111"/>
      <c r="LH497" s="111"/>
      <c r="LI497" s="111"/>
      <c r="LJ497" s="111"/>
      <c r="LK497" s="111"/>
      <c r="LL497" s="111"/>
      <c r="LM497" s="111"/>
      <c r="LN497" s="111"/>
      <c r="LO497" s="111"/>
      <c r="LP497" s="111"/>
      <c r="LQ497" s="111"/>
      <c r="LR497" s="111"/>
      <c r="LS497" s="111"/>
      <c r="LT497" s="111"/>
      <c r="LU497" s="111"/>
      <c r="LV497" s="111"/>
      <c r="LW497" s="111"/>
      <c r="LX497" s="111"/>
      <c r="LY497" s="111"/>
      <c r="LZ497" s="111"/>
      <c r="MA497" s="111"/>
      <c r="MB497" s="111"/>
      <c r="MC497" s="111"/>
      <c r="MD497" s="111"/>
      <c r="ME497" s="111"/>
      <c r="MF497" s="111"/>
      <c r="MG497" s="111"/>
      <c r="MH497" s="111"/>
      <c r="MI497" s="111"/>
      <c r="MJ497" s="111"/>
      <c r="MK497" s="111"/>
      <c r="ML497" s="111"/>
      <c r="MM497" s="111"/>
      <c r="MN497" s="111"/>
      <c r="MO497" s="111"/>
      <c r="MP497" s="111"/>
      <c r="MQ497" s="111"/>
      <c r="MR497" s="111"/>
      <c r="MS497" s="111"/>
      <c r="MT497" s="111"/>
      <c r="MU497" s="111"/>
      <c r="MV497" s="111"/>
      <c r="MW497" s="111"/>
      <c r="MX497" s="111"/>
      <c r="MY497" s="111"/>
      <c r="MZ497" s="111"/>
      <c r="NA497" s="111"/>
      <c r="NB497" s="111"/>
      <c r="NC497" s="111"/>
      <c r="ND497" s="111"/>
      <c r="NE497" s="111"/>
      <c r="NF497" s="111"/>
      <c r="NG497" s="111"/>
      <c r="NH497" s="111"/>
      <c r="NI497" s="111"/>
      <c r="NJ497" s="111"/>
      <c r="NK497" s="111"/>
      <c r="NL497" s="111"/>
      <c r="NM497" s="111"/>
      <c r="NN497" s="111"/>
      <c r="NO497" s="111"/>
      <c r="NP497" s="111"/>
      <c r="NQ497" s="111"/>
      <c r="NR497" s="111"/>
      <c r="NS497" s="111"/>
      <c r="NT497" s="111"/>
      <c r="NU497" s="111"/>
      <c r="NV497" s="111"/>
      <c r="NW497" s="111"/>
      <c r="NX497" s="111"/>
      <c r="NY497" s="111"/>
      <c r="NZ497" s="111"/>
      <c r="OA497" s="111"/>
      <c r="OB497" s="111"/>
      <c r="OC497" s="111"/>
      <c r="OD497" s="111"/>
      <c r="OE497" s="111"/>
      <c r="OF497" s="111"/>
      <c r="OG497" s="111"/>
      <c r="OH497" s="111"/>
      <c r="OI497" s="111"/>
      <c r="OJ497" s="111"/>
      <c r="OK497" s="111"/>
      <c r="OL497" s="111"/>
      <c r="OM497" s="111"/>
      <c r="ON497" s="111"/>
      <c r="OO497" s="111"/>
      <c r="OP497" s="111"/>
      <c r="OQ497" s="111"/>
      <c r="OR497" s="111"/>
      <c r="OS497" s="111"/>
      <c r="OT497" s="111"/>
      <c r="OU497" s="111"/>
      <c r="OV497" s="111"/>
      <c r="OW497" s="111"/>
      <c r="OX497" s="111"/>
      <c r="OY497" s="111"/>
      <c r="OZ497" s="111"/>
      <c r="PA497" s="111"/>
      <c r="PB497" s="111"/>
      <c r="PC497" s="111"/>
      <c r="PD497" s="111"/>
      <c r="PE497" s="111"/>
      <c r="PF497" s="111"/>
      <c r="PG497" s="111"/>
      <c r="PH497" s="111"/>
      <c r="PI497" s="111"/>
      <c r="PJ497" s="111"/>
      <c r="PK497" s="111"/>
      <c r="PL497" s="111"/>
      <c r="PM497" s="111"/>
      <c r="PN497" s="111"/>
      <c r="PO497" s="111"/>
      <c r="PP497" s="111"/>
      <c r="PQ497" s="111"/>
      <c r="PR497" s="111"/>
      <c r="PS497" s="111"/>
      <c r="PT497" s="111"/>
      <c r="PU497" s="111"/>
      <c r="PV497" s="111"/>
      <c r="PW497" s="111"/>
      <c r="PX497" s="111"/>
      <c r="PY497" s="111"/>
      <c r="PZ497" s="111"/>
      <c r="QA497" s="111"/>
      <c r="QB497" s="111"/>
      <c r="QC497" s="111"/>
      <c r="QD497" s="111"/>
      <c r="QE497" s="111"/>
      <c r="QF497" s="111"/>
      <c r="QG497" s="111"/>
      <c r="QH497" s="111"/>
      <c r="QI497" s="111"/>
      <c r="QJ497" s="111"/>
      <c r="QK497" s="111"/>
      <c r="QL497" s="111"/>
      <c r="QM497" s="111"/>
      <c r="QN497" s="111"/>
      <c r="QO497" s="111"/>
      <c r="QP497" s="111"/>
      <c r="QQ497" s="111"/>
      <c r="QR497" s="111"/>
      <c r="QS497" s="111"/>
      <c r="QT497" s="111"/>
      <c r="QU497" s="111"/>
      <c r="QV497" s="111"/>
      <c r="QW497" s="111"/>
      <c r="QX497" s="111"/>
      <c r="QY497" s="111"/>
      <c r="QZ497" s="111"/>
      <c r="RA497" s="111"/>
      <c r="RB497" s="111"/>
      <c r="RC497" s="111"/>
      <c r="RD497" s="111"/>
      <c r="RE497" s="111"/>
      <c r="RF497" s="111"/>
      <c r="RG497" s="111"/>
      <c r="RH497" s="111"/>
      <c r="RI497" s="111"/>
      <c r="RJ497" s="111"/>
      <c r="RK497" s="111"/>
      <c r="RL497" s="111"/>
      <c r="RM497" s="111"/>
      <c r="RN497" s="111"/>
      <c r="RO497" s="111"/>
      <c r="RP497" s="111"/>
      <c r="RQ497" s="111"/>
      <c r="RR497" s="111"/>
      <c r="RS497" s="111"/>
      <c r="RT497" s="111"/>
      <c r="RU497" s="111"/>
      <c r="RV497" s="111"/>
      <c r="RW497" s="111"/>
      <c r="RX497" s="111"/>
      <c r="RY497" s="111"/>
      <c r="RZ497" s="111"/>
      <c r="SA497" s="111"/>
      <c r="SB497" s="111"/>
      <c r="SC497" s="111"/>
      <c r="SD497" s="111"/>
      <c r="SE497" s="111"/>
      <c r="SF497" s="111"/>
      <c r="SG497" s="111"/>
      <c r="SH497" s="111"/>
      <c r="SI497" s="111"/>
      <c r="SJ497" s="111"/>
      <c r="SK497" s="111"/>
      <c r="SL497" s="111"/>
      <c r="SM497" s="111"/>
      <c r="SN497" s="111"/>
      <c r="SO497" s="111"/>
      <c r="SP497" s="111"/>
      <c r="SQ497" s="111"/>
      <c r="SR497" s="111"/>
      <c r="SS497" s="111"/>
      <c r="ST497" s="111"/>
      <c r="SU497" s="111"/>
      <c r="SV497" s="111"/>
      <c r="SW497" s="111"/>
      <c r="SX497" s="111"/>
      <c r="SY497" s="111"/>
      <c r="SZ497" s="111"/>
      <c r="TA497" s="111"/>
      <c r="TB497" s="111"/>
      <c r="TC497" s="111"/>
      <c r="TD497" s="111"/>
      <c r="TE497" s="111"/>
      <c r="TF497" s="111"/>
      <c r="TG497" s="111"/>
      <c r="TH497" s="111"/>
      <c r="TI497" s="111"/>
      <c r="TJ497" s="111"/>
      <c r="TK497" s="111"/>
      <c r="TL497" s="111"/>
      <c r="TM497" s="111"/>
      <c r="TN497" s="111"/>
      <c r="TO497" s="111"/>
      <c r="TP497" s="111"/>
      <c r="TQ497" s="111"/>
      <c r="TR497" s="111"/>
      <c r="TS497" s="111"/>
      <c r="TT497" s="111"/>
      <c r="TU497" s="111"/>
      <c r="TV497" s="111"/>
      <c r="TW497" s="111"/>
      <c r="TX497" s="111"/>
      <c r="TY497" s="111"/>
      <c r="TZ497" s="111"/>
      <c r="UA497" s="111"/>
      <c r="UB497" s="111"/>
      <c r="UC497" s="111"/>
      <c r="UD497" s="111"/>
      <c r="UE497" s="111"/>
      <c r="UF497" s="111"/>
      <c r="UG497" s="111"/>
      <c r="UH497" s="111"/>
      <c r="UI497" s="111"/>
      <c r="UJ497" s="111"/>
      <c r="UK497" s="111"/>
      <c r="UL497" s="111"/>
      <c r="UM497" s="111"/>
      <c r="UN497" s="111"/>
      <c r="UO497" s="111"/>
      <c r="UP497" s="111"/>
      <c r="UQ497" s="111"/>
      <c r="UR497" s="111"/>
      <c r="US497" s="111"/>
      <c r="UT497" s="111"/>
      <c r="UU497" s="111"/>
      <c r="UV497" s="111"/>
      <c r="UW497" s="111"/>
      <c r="UX497" s="111"/>
      <c r="UY497" s="111"/>
      <c r="UZ497" s="111"/>
      <c r="VA497" s="111"/>
      <c r="VB497" s="111"/>
      <c r="VC497" s="111"/>
      <c r="VD497" s="111"/>
      <c r="VE497" s="111"/>
      <c r="VF497" s="111"/>
      <c r="VG497" s="111"/>
      <c r="VH497" s="111"/>
      <c r="VI497" s="111"/>
      <c r="VJ497" s="111"/>
      <c r="VK497" s="111"/>
      <c r="VL497" s="111"/>
      <c r="VM497" s="111"/>
      <c r="VN497" s="111"/>
      <c r="VO497" s="111"/>
      <c r="VP497" s="111"/>
      <c r="VQ497" s="111"/>
      <c r="VR497" s="111"/>
      <c r="VS497" s="111"/>
      <c r="VT497" s="111"/>
      <c r="VU497" s="111"/>
      <c r="VV497" s="111"/>
      <c r="VW497" s="111"/>
      <c r="VX497" s="111"/>
      <c r="VY497" s="111"/>
      <c r="VZ497" s="111"/>
      <c r="WA497" s="111"/>
      <c r="WB497" s="111"/>
      <c r="WC497" s="111"/>
      <c r="WD497" s="111"/>
      <c r="WE497" s="111"/>
      <c r="WF497" s="111"/>
      <c r="WG497" s="111"/>
      <c r="WH497" s="111"/>
      <c r="WI497" s="111"/>
      <c r="WJ497" s="111"/>
      <c r="WK497" s="111"/>
      <c r="WL497" s="111"/>
      <c r="WM497" s="111"/>
      <c r="WN497" s="111"/>
      <c r="WO497" s="111"/>
      <c r="WP497" s="111"/>
      <c r="WQ497" s="111"/>
      <c r="WR497" s="111"/>
      <c r="WS497" s="111"/>
      <c r="WT497" s="111"/>
      <c r="WU497" s="111"/>
      <c r="WV497" s="111"/>
      <c r="WW497" s="111"/>
      <c r="WX497" s="111"/>
      <c r="WY497" s="111"/>
      <c r="WZ497" s="111"/>
      <c r="XA497" s="111"/>
      <c r="XB497" s="111"/>
      <c r="XC497" s="111"/>
      <c r="XD497" s="111"/>
      <c r="XE497" s="111"/>
      <c r="XF497" s="111"/>
      <c r="XG497" s="111"/>
      <c r="XH497" s="111"/>
      <c r="XI497" s="111"/>
      <c r="XJ497" s="111"/>
      <c r="XK497" s="111"/>
      <c r="XL497" s="111"/>
      <c r="XM497" s="111"/>
      <c r="XN497" s="111"/>
      <c r="XO497" s="111"/>
      <c r="XP497" s="111"/>
      <c r="XQ497" s="111"/>
      <c r="XR497" s="111"/>
      <c r="XS497" s="111"/>
      <c r="XT497" s="111"/>
      <c r="XU497" s="111"/>
      <c r="XV497" s="111"/>
      <c r="XW497" s="111"/>
      <c r="XX497" s="111"/>
      <c r="XY497" s="111"/>
      <c r="XZ497" s="111"/>
      <c r="YA497" s="111"/>
      <c r="YB497" s="111"/>
      <c r="YC497" s="111"/>
      <c r="YD497" s="111"/>
      <c r="YE497" s="111"/>
      <c r="YF497" s="111"/>
      <c r="YG497" s="111"/>
      <c r="YH497" s="111"/>
      <c r="YI497" s="111"/>
      <c r="YJ497" s="111"/>
      <c r="YK497" s="111"/>
      <c r="YL497" s="111"/>
      <c r="YM497" s="111"/>
      <c r="YN497" s="111"/>
      <c r="YO497" s="111"/>
      <c r="YP497" s="111"/>
      <c r="YQ497" s="111"/>
      <c r="YR497" s="111"/>
      <c r="YS497" s="111"/>
      <c r="YT497" s="111"/>
      <c r="YU497" s="111"/>
      <c r="YV497" s="111"/>
      <c r="YW497" s="111"/>
      <c r="YX497" s="111"/>
      <c r="YY497" s="111"/>
      <c r="YZ497" s="111"/>
      <c r="ZA497" s="111"/>
      <c r="ZB497" s="111"/>
      <c r="ZC497" s="111"/>
      <c r="ZD497" s="111"/>
      <c r="ZE497" s="111"/>
      <c r="ZF497" s="111"/>
      <c r="ZG497" s="111"/>
      <c r="ZH497" s="111"/>
      <c r="ZI497" s="111"/>
      <c r="ZJ497" s="111"/>
      <c r="ZK497" s="111"/>
      <c r="ZL497" s="111"/>
      <c r="ZM497" s="111"/>
      <c r="ZN497" s="111"/>
      <c r="ZO497" s="111"/>
      <c r="ZP497" s="111"/>
      <c r="ZQ497" s="111"/>
      <c r="ZR497" s="111"/>
      <c r="ZS497" s="111"/>
      <c r="ZT497" s="111"/>
      <c r="ZU497" s="111"/>
      <c r="ZV497" s="111"/>
      <c r="ZW497" s="111"/>
      <c r="ZX497" s="111"/>
      <c r="ZY497" s="111"/>
      <c r="ZZ497" s="111"/>
      <c r="AAA497" s="111"/>
      <c r="AAB497" s="111"/>
      <c r="AAC497" s="111"/>
      <c r="AAD497" s="111"/>
      <c r="AAE497" s="111"/>
      <c r="AAF497" s="111"/>
      <c r="AAG497" s="111"/>
      <c r="AAH497" s="111"/>
      <c r="AAI497" s="111"/>
      <c r="AAJ497" s="111"/>
      <c r="AAK497" s="111"/>
      <c r="AAL497" s="111"/>
      <c r="AAM497" s="111"/>
      <c r="AAN497" s="111"/>
      <c r="AAO497" s="111"/>
      <c r="AAP497" s="111"/>
      <c r="AAQ497" s="111"/>
      <c r="AAR497" s="111"/>
      <c r="AAS497" s="111"/>
      <c r="AAT497" s="111"/>
      <c r="AAU497" s="111"/>
      <c r="AAV497" s="111"/>
      <c r="AAW497" s="111"/>
      <c r="AAX497" s="111"/>
      <c r="AAY497" s="111"/>
      <c r="AAZ497" s="111"/>
      <c r="ABA497" s="111"/>
      <c r="ABB497" s="111"/>
      <c r="ABC497" s="111"/>
      <c r="ABD497" s="111"/>
      <c r="ABE497" s="111"/>
      <c r="ABF497" s="111"/>
      <c r="ABG497" s="111"/>
      <c r="ABH497" s="111"/>
      <c r="ABI497" s="111"/>
      <c r="ABJ497" s="111"/>
      <c r="ABK497" s="111"/>
      <c r="ABL497" s="111"/>
      <c r="ABM497" s="111"/>
      <c r="ABN497" s="111"/>
      <c r="ABO497" s="111"/>
      <c r="ABP497" s="111"/>
      <c r="ABQ497" s="111"/>
      <c r="ABR497" s="111"/>
      <c r="ABS497" s="111"/>
      <c r="ABT497" s="111"/>
      <c r="ABU497" s="111"/>
      <c r="ABV497" s="111"/>
      <c r="ABW497" s="111"/>
      <c r="ABX497" s="111"/>
      <c r="ABY497" s="111"/>
      <c r="ABZ497" s="111"/>
      <c r="ACA497" s="111"/>
      <c r="ACB497" s="111"/>
      <c r="ACC497" s="111"/>
      <c r="ACD497" s="111"/>
      <c r="ACE497" s="111"/>
      <c r="ACF497" s="111"/>
      <c r="ACG497" s="111"/>
      <c r="ACH497" s="111"/>
      <c r="ACI497" s="111"/>
      <c r="ACJ497" s="111"/>
      <c r="ACK497" s="111"/>
      <c r="ACL497" s="111"/>
      <c r="ACM497" s="111"/>
      <c r="ACN497" s="111"/>
      <c r="ACO497" s="111"/>
      <c r="ACP497" s="111"/>
      <c r="ACQ497" s="111"/>
      <c r="ACR497" s="111"/>
      <c r="ACS497" s="111"/>
      <c r="ACT497" s="111"/>
      <c r="ACU497" s="111"/>
      <c r="ACV497" s="111"/>
      <c r="ACW497" s="111"/>
      <c r="ACX497" s="111"/>
      <c r="ACY497" s="111"/>
      <c r="ACZ497" s="111"/>
      <c r="ADA497" s="111"/>
      <c r="ADB497" s="111"/>
      <c r="ADC497" s="111"/>
      <c r="ADD497" s="111"/>
      <c r="ADE497" s="111"/>
      <c r="ADF497" s="111"/>
      <c r="ADG497" s="111"/>
      <c r="ADH497" s="111"/>
      <c r="ADI497" s="111"/>
      <c r="ADJ497" s="111"/>
      <c r="ADK497" s="111"/>
      <c r="ADL497" s="111"/>
      <c r="ADM497" s="111"/>
      <c r="ADN497" s="111"/>
      <c r="ADO497" s="111"/>
      <c r="ADP497" s="111"/>
      <c r="ADQ497" s="111"/>
      <c r="ADR497" s="111"/>
      <c r="ADS497" s="111"/>
      <c r="ADT497" s="111"/>
      <c r="ADU497" s="111"/>
      <c r="ADV497" s="111"/>
    </row>
    <row r="498" spans="4:802" s="110" customFormat="1"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  <c r="AA498" s="111"/>
      <c r="AB498" s="111"/>
      <c r="AC498" s="111"/>
      <c r="AD498" s="111"/>
      <c r="AE498" s="111"/>
      <c r="AF498" s="111"/>
      <c r="AG498" s="111"/>
      <c r="AH498" s="111"/>
      <c r="AI498" s="111"/>
      <c r="AJ498" s="111"/>
      <c r="AK498" s="111"/>
      <c r="AL498" s="111"/>
      <c r="AM498" s="111"/>
      <c r="AN498" s="111"/>
      <c r="AO498" s="111"/>
      <c r="AP498" s="111"/>
      <c r="AQ498" s="111"/>
      <c r="AR498" s="111"/>
      <c r="AS498" s="111"/>
      <c r="AT498" s="111"/>
      <c r="AU498" s="111"/>
      <c r="AV498" s="111"/>
      <c r="AW498" s="111"/>
      <c r="AX498" s="111"/>
      <c r="AY498" s="111"/>
      <c r="AZ498" s="111"/>
      <c r="BA498" s="111"/>
      <c r="BB498" s="111"/>
      <c r="BC498" s="111"/>
      <c r="BD498" s="111"/>
      <c r="BE498" s="111"/>
      <c r="BF498" s="111"/>
      <c r="BG498" s="111"/>
      <c r="BH498" s="111"/>
      <c r="BI498" s="111"/>
      <c r="BJ498" s="111"/>
      <c r="BK498" s="111"/>
      <c r="BL498" s="111"/>
      <c r="BM498" s="111"/>
      <c r="BN498" s="111"/>
      <c r="BO498" s="111"/>
      <c r="BP498" s="111"/>
      <c r="BQ498" s="111"/>
      <c r="BR498" s="111"/>
      <c r="BS498" s="111"/>
      <c r="BT498" s="111"/>
      <c r="BU498" s="111"/>
      <c r="BV498" s="111"/>
      <c r="BW498" s="111"/>
      <c r="BX498" s="111"/>
      <c r="BY498" s="111"/>
      <c r="BZ498" s="111"/>
      <c r="CA498" s="111"/>
      <c r="CB498" s="111"/>
      <c r="CC498" s="111"/>
      <c r="CD498" s="111"/>
      <c r="CE498" s="111"/>
      <c r="CF498" s="111"/>
      <c r="CG498" s="111"/>
      <c r="CH498" s="111"/>
      <c r="CI498" s="111"/>
      <c r="CJ498" s="111"/>
      <c r="CK498" s="111"/>
      <c r="CL498" s="111"/>
      <c r="CM498" s="111"/>
      <c r="CN498" s="111"/>
      <c r="CO498" s="111"/>
      <c r="CP498" s="111"/>
      <c r="CQ498" s="111"/>
      <c r="CR498" s="111"/>
      <c r="CS498" s="111"/>
      <c r="CT498" s="111"/>
      <c r="CU498" s="111"/>
      <c r="CV498" s="111"/>
      <c r="CW498" s="111"/>
      <c r="CX498" s="111"/>
      <c r="CY498" s="111"/>
      <c r="CZ498" s="111"/>
      <c r="DA498" s="111"/>
      <c r="DB498" s="111"/>
      <c r="DC498" s="111"/>
      <c r="DD498" s="111"/>
      <c r="DE498" s="111"/>
      <c r="DF498" s="111"/>
      <c r="DG498" s="111"/>
      <c r="DH498" s="111"/>
      <c r="DI498" s="111"/>
      <c r="DJ498" s="111"/>
      <c r="DK498" s="111"/>
      <c r="DL498" s="111"/>
      <c r="DM498" s="111"/>
      <c r="DN498" s="111"/>
      <c r="DO498" s="111"/>
      <c r="DP498" s="111"/>
      <c r="DQ498" s="111"/>
      <c r="DR498" s="111"/>
      <c r="DS498" s="111"/>
      <c r="DT498" s="111"/>
      <c r="DU498" s="111"/>
      <c r="DV498" s="111"/>
      <c r="DW498" s="111"/>
      <c r="DX498" s="111"/>
      <c r="DY498" s="111"/>
      <c r="DZ498" s="111"/>
      <c r="EA498" s="111"/>
      <c r="EB498" s="111"/>
      <c r="EC498" s="111"/>
      <c r="ED498" s="111"/>
      <c r="EE498" s="111"/>
      <c r="EF498" s="111"/>
      <c r="EG498" s="111"/>
      <c r="EH498" s="111"/>
      <c r="EI498" s="111"/>
      <c r="EJ498" s="111"/>
      <c r="EK498" s="111"/>
      <c r="EL498" s="111"/>
      <c r="EM498" s="111"/>
      <c r="EN498" s="111"/>
      <c r="EO498" s="111"/>
      <c r="EP498" s="111"/>
      <c r="EQ498" s="111"/>
      <c r="ER498" s="111"/>
      <c r="ES498" s="111"/>
      <c r="ET498" s="111"/>
      <c r="EU498" s="111"/>
      <c r="EV498" s="111"/>
      <c r="EW498" s="111"/>
      <c r="EX498" s="111"/>
      <c r="EY498" s="111"/>
      <c r="EZ498" s="111"/>
      <c r="FA498" s="111"/>
      <c r="FB498" s="111"/>
      <c r="FC498" s="111"/>
      <c r="FD498" s="111"/>
      <c r="FE498" s="111"/>
      <c r="FF498" s="111"/>
      <c r="FG498" s="111"/>
      <c r="FH498" s="111"/>
      <c r="FI498" s="111"/>
      <c r="FJ498" s="111"/>
      <c r="FK498" s="111"/>
      <c r="FL498" s="111"/>
      <c r="FM498" s="111"/>
      <c r="FN498" s="111"/>
      <c r="FO498" s="111"/>
      <c r="FP498" s="111"/>
      <c r="FQ498" s="111"/>
      <c r="FR498" s="111"/>
      <c r="FS498" s="111"/>
      <c r="FT498" s="111"/>
      <c r="FU498" s="111"/>
      <c r="FV498" s="111"/>
      <c r="FW498" s="111"/>
      <c r="FX498" s="111"/>
      <c r="FY498" s="111"/>
      <c r="FZ498" s="111"/>
      <c r="GA498" s="111"/>
      <c r="GB498" s="111"/>
      <c r="GC498" s="111"/>
      <c r="GD498" s="111"/>
      <c r="GE498" s="111"/>
      <c r="GF498" s="111"/>
      <c r="GG498" s="111"/>
      <c r="GH498" s="111"/>
      <c r="GI498" s="111"/>
      <c r="GJ498" s="111"/>
      <c r="GK498" s="111"/>
      <c r="GL498" s="111"/>
      <c r="GM498" s="111"/>
      <c r="GN498" s="111"/>
      <c r="GO498" s="111"/>
      <c r="GP498" s="111"/>
      <c r="GQ498" s="111"/>
      <c r="GR498" s="111"/>
      <c r="GS498" s="111"/>
      <c r="GT498" s="111"/>
      <c r="GU498" s="111"/>
      <c r="GV498" s="111"/>
      <c r="GW498" s="111"/>
      <c r="GX498" s="111"/>
      <c r="GY498" s="111"/>
      <c r="GZ498" s="111"/>
      <c r="HA498" s="111"/>
      <c r="HB498" s="111"/>
      <c r="HC498" s="111"/>
      <c r="HD498" s="111"/>
      <c r="HE498" s="111"/>
      <c r="HF498" s="111"/>
      <c r="HG498" s="111"/>
      <c r="HH498" s="111"/>
      <c r="HI498" s="111"/>
      <c r="HJ498" s="111"/>
      <c r="HK498" s="111"/>
      <c r="HL498" s="111"/>
      <c r="HM498" s="111"/>
      <c r="HN498" s="111"/>
      <c r="HO498" s="111"/>
      <c r="HP498" s="111"/>
      <c r="HQ498" s="111"/>
      <c r="HR498" s="111"/>
      <c r="HS498" s="111"/>
      <c r="HT498" s="111"/>
      <c r="HU498" s="111"/>
      <c r="HV498" s="111"/>
      <c r="HW498" s="111"/>
      <c r="HX498" s="111"/>
      <c r="HY498" s="111"/>
      <c r="HZ498" s="111"/>
      <c r="IA498" s="111"/>
      <c r="IB498" s="111"/>
      <c r="IC498" s="111"/>
      <c r="ID498" s="111"/>
      <c r="IE498" s="111"/>
      <c r="IF498" s="111"/>
      <c r="IG498" s="111"/>
      <c r="IH498" s="111"/>
      <c r="II498" s="111"/>
      <c r="IJ498" s="111"/>
      <c r="IK498" s="111"/>
      <c r="IL498" s="111"/>
      <c r="IM498" s="111"/>
      <c r="IN498" s="111"/>
      <c r="IO498" s="111"/>
      <c r="IP498" s="111"/>
      <c r="IQ498" s="111"/>
      <c r="IR498" s="111"/>
      <c r="IS498" s="111"/>
      <c r="IT498" s="111"/>
      <c r="IU498" s="111"/>
      <c r="IV498" s="111"/>
      <c r="IW498" s="111"/>
      <c r="IX498" s="111"/>
      <c r="IY498" s="111"/>
      <c r="IZ498" s="111"/>
      <c r="JA498" s="111"/>
      <c r="JB498" s="111"/>
      <c r="JC498" s="111"/>
      <c r="JD498" s="111"/>
      <c r="JE498" s="111"/>
      <c r="JF498" s="111"/>
      <c r="JG498" s="111"/>
      <c r="JH498" s="111"/>
      <c r="JI498" s="111"/>
      <c r="JJ498" s="111"/>
      <c r="JK498" s="111"/>
      <c r="JL498" s="111"/>
      <c r="JM498" s="111"/>
      <c r="JN498" s="111"/>
      <c r="JO498" s="111"/>
      <c r="JP498" s="111"/>
      <c r="JQ498" s="111"/>
      <c r="JR498" s="111"/>
      <c r="JS498" s="111"/>
      <c r="JT498" s="111"/>
      <c r="JU498" s="111"/>
      <c r="JV498" s="111"/>
      <c r="JW498" s="111"/>
      <c r="JX498" s="111"/>
      <c r="JY498" s="111"/>
      <c r="JZ498" s="111"/>
      <c r="KA498" s="111"/>
      <c r="KB498" s="111"/>
      <c r="KC498" s="111"/>
      <c r="KD498" s="111"/>
      <c r="KE498" s="111"/>
      <c r="KF498" s="111"/>
      <c r="KG498" s="111"/>
      <c r="KH498" s="111"/>
      <c r="KI498" s="111"/>
      <c r="KJ498" s="111"/>
      <c r="KK498" s="111"/>
      <c r="KL498" s="111"/>
      <c r="KM498" s="111"/>
      <c r="KN498" s="111"/>
      <c r="KO498" s="111"/>
      <c r="KP498" s="111"/>
      <c r="KQ498" s="111"/>
      <c r="KR498" s="111"/>
      <c r="KS498" s="111"/>
      <c r="KT498" s="111"/>
      <c r="KU498" s="111"/>
      <c r="KV498" s="111"/>
      <c r="KW498" s="111"/>
      <c r="KX498" s="111"/>
      <c r="KY498" s="111"/>
      <c r="KZ498" s="111"/>
      <c r="LA498" s="111"/>
      <c r="LB498" s="111"/>
      <c r="LC498" s="111"/>
      <c r="LD498" s="111"/>
      <c r="LE498" s="111"/>
      <c r="LF498" s="111"/>
      <c r="LG498" s="111"/>
      <c r="LH498" s="111"/>
      <c r="LI498" s="111"/>
      <c r="LJ498" s="111"/>
      <c r="LK498" s="111"/>
      <c r="LL498" s="111"/>
      <c r="LM498" s="111"/>
      <c r="LN498" s="111"/>
      <c r="LO498" s="111"/>
      <c r="LP498" s="111"/>
      <c r="LQ498" s="111"/>
      <c r="LR498" s="111"/>
      <c r="LS498" s="111"/>
      <c r="LT498" s="111"/>
      <c r="LU498" s="111"/>
      <c r="LV498" s="111"/>
      <c r="LW498" s="111"/>
      <c r="LX498" s="111"/>
      <c r="LY498" s="111"/>
      <c r="LZ498" s="111"/>
      <c r="MA498" s="111"/>
      <c r="MB498" s="111"/>
      <c r="MC498" s="111"/>
      <c r="MD498" s="111"/>
      <c r="ME498" s="111"/>
      <c r="MF498" s="111"/>
      <c r="MG498" s="111"/>
      <c r="MH498" s="111"/>
      <c r="MI498" s="111"/>
      <c r="MJ498" s="111"/>
      <c r="MK498" s="111"/>
      <c r="ML498" s="111"/>
      <c r="MM498" s="111"/>
      <c r="MN498" s="111"/>
      <c r="MO498" s="111"/>
      <c r="MP498" s="111"/>
      <c r="MQ498" s="111"/>
      <c r="MR498" s="111"/>
      <c r="MS498" s="111"/>
      <c r="MT498" s="111"/>
      <c r="MU498" s="111"/>
      <c r="MV498" s="111"/>
      <c r="MW498" s="111"/>
      <c r="MX498" s="111"/>
      <c r="MY498" s="111"/>
      <c r="MZ498" s="111"/>
      <c r="NA498" s="111"/>
      <c r="NB498" s="111"/>
      <c r="NC498" s="111"/>
      <c r="ND498" s="111"/>
      <c r="NE498" s="111"/>
      <c r="NF498" s="111"/>
      <c r="NG498" s="111"/>
      <c r="NH498" s="111"/>
      <c r="NI498" s="111"/>
      <c r="NJ498" s="111"/>
      <c r="NK498" s="111"/>
      <c r="NL498" s="111"/>
      <c r="NM498" s="111"/>
      <c r="NN498" s="111"/>
      <c r="NO498" s="111"/>
      <c r="NP498" s="111"/>
      <c r="NQ498" s="111"/>
      <c r="NR498" s="111"/>
      <c r="NS498" s="111"/>
      <c r="NT498" s="111"/>
      <c r="NU498" s="111"/>
      <c r="NV498" s="111"/>
      <c r="NW498" s="111"/>
      <c r="NX498" s="111"/>
      <c r="NY498" s="111"/>
      <c r="NZ498" s="111"/>
      <c r="OA498" s="111"/>
      <c r="OB498" s="111"/>
      <c r="OC498" s="111"/>
      <c r="OD498" s="111"/>
      <c r="OE498" s="111"/>
      <c r="OF498" s="111"/>
      <c r="OG498" s="111"/>
      <c r="OH498" s="111"/>
      <c r="OI498" s="111"/>
      <c r="OJ498" s="111"/>
      <c r="OK498" s="111"/>
      <c r="OL498" s="111"/>
      <c r="OM498" s="111"/>
      <c r="ON498" s="111"/>
      <c r="OO498" s="111"/>
      <c r="OP498" s="111"/>
      <c r="OQ498" s="111"/>
      <c r="OR498" s="111"/>
      <c r="OS498" s="111"/>
      <c r="OT498" s="111"/>
      <c r="OU498" s="111"/>
      <c r="OV498" s="111"/>
      <c r="OW498" s="111"/>
      <c r="OX498" s="111"/>
      <c r="OY498" s="111"/>
      <c r="OZ498" s="111"/>
      <c r="PA498" s="111"/>
      <c r="PB498" s="111"/>
      <c r="PC498" s="111"/>
      <c r="PD498" s="111"/>
      <c r="PE498" s="111"/>
      <c r="PF498" s="111"/>
      <c r="PG498" s="111"/>
      <c r="PH498" s="111"/>
      <c r="PI498" s="111"/>
      <c r="PJ498" s="111"/>
      <c r="PK498" s="111"/>
      <c r="PL498" s="111"/>
      <c r="PM498" s="111"/>
      <c r="PN498" s="111"/>
      <c r="PO498" s="111"/>
      <c r="PP498" s="111"/>
      <c r="PQ498" s="111"/>
      <c r="PR498" s="111"/>
      <c r="PS498" s="111"/>
      <c r="PT498" s="111"/>
      <c r="PU498" s="111"/>
      <c r="PV498" s="111"/>
      <c r="PW498" s="111"/>
      <c r="PX498" s="111"/>
      <c r="PY498" s="111"/>
      <c r="PZ498" s="111"/>
      <c r="QA498" s="111"/>
      <c r="QB498" s="111"/>
      <c r="QC498" s="111"/>
      <c r="QD498" s="111"/>
      <c r="QE498" s="111"/>
      <c r="QF498" s="111"/>
      <c r="QG498" s="111"/>
      <c r="QH498" s="111"/>
      <c r="QI498" s="111"/>
      <c r="QJ498" s="111"/>
      <c r="QK498" s="111"/>
      <c r="QL498" s="111"/>
      <c r="QM498" s="111"/>
      <c r="QN498" s="111"/>
      <c r="QO498" s="111"/>
      <c r="QP498" s="111"/>
      <c r="QQ498" s="111"/>
      <c r="QR498" s="111"/>
      <c r="QS498" s="111"/>
      <c r="QT498" s="111"/>
      <c r="QU498" s="111"/>
      <c r="QV498" s="111"/>
      <c r="QW498" s="111"/>
      <c r="QX498" s="111"/>
      <c r="QY498" s="111"/>
      <c r="QZ498" s="111"/>
      <c r="RA498" s="111"/>
      <c r="RB498" s="111"/>
      <c r="RC498" s="111"/>
      <c r="RD498" s="111"/>
      <c r="RE498" s="111"/>
      <c r="RF498" s="111"/>
      <c r="RG498" s="111"/>
      <c r="RH498" s="111"/>
      <c r="RI498" s="111"/>
      <c r="RJ498" s="111"/>
      <c r="RK498" s="111"/>
      <c r="RL498" s="111"/>
      <c r="RM498" s="111"/>
      <c r="RN498" s="111"/>
      <c r="RO498" s="111"/>
      <c r="RP498" s="111"/>
      <c r="RQ498" s="111"/>
      <c r="RR498" s="111"/>
      <c r="RS498" s="111"/>
      <c r="RT498" s="111"/>
      <c r="RU498" s="111"/>
      <c r="RV498" s="111"/>
      <c r="RW498" s="111"/>
      <c r="RX498" s="111"/>
      <c r="RY498" s="111"/>
      <c r="RZ498" s="111"/>
      <c r="SA498" s="111"/>
      <c r="SB498" s="111"/>
      <c r="SC498" s="111"/>
      <c r="SD498" s="111"/>
      <c r="SE498" s="111"/>
      <c r="SF498" s="111"/>
      <c r="SG498" s="111"/>
      <c r="SH498" s="111"/>
      <c r="SI498" s="111"/>
      <c r="SJ498" s="111"/>
      <c r="SK498" s="111"/>
      <c r="SL498" s="111"/>
      <c r="SM498" s="111"/>
      <c r="SN498" s="111"/>
      <c r="SO498" s="111"/>
      <c r="SP498" s="111"/>
      <c r="SQ498" s="111"/>
      <c r="SR498" s="111"/>
      <c r="SS498" s="111"/>
      <c r="ST498" s="111"/>
      <c r="SU498" s="111"/>
      <c r="SV498" s="111"/>
      <c r="SW498" s="111"/>
      <c r="SX498" s="111"/>
      <c r="SY498" s="111"/>
      <c r="SZ498" s="111"/>
      <c r="TA498" s="111"/>
      <c r="TB498" s="111"/>
      <c r="TC498" s="111"/>
      <c r="TD498" s="111"/>
      <c r="TE498" s="111"/>
      <c r="TF498" s="111"/>
      <c r="TG498" s="111"/>
      <c r="TH498" s="111"/>
      <c r="TI498" s="111"/>
      <c r="TJ498" s="111"/>
      <c r="TK498" s="111"/>
      <c r="TL498" s="111"/>
      <c r="TM498" s="111"/>
      <c r="TN498" s="111"/>
      <c r="TO498" s="111"/>
      <c r="TP498" s="111"/>
      <c r="TQ498" s="111"/>
      <c r="TR498" s="111"/>
      <c r="TS498" s="111"/>
      <c r="TT498" s="111"/>
      <c r="TU498" s="111"/>
      <c r="TV498" s="111"/>
      <c r="TW498" s="111"/>
      <c r="TX498" s="111"/>
      <c r="TY498" s="111"/>
      <c r="TZ498" s="111"/>
      <c r="UA498" s="111"/>
      <c r="UB498" s="111"/>
      <c r="UC498" s="111"/>
      <c r="UD498" s="111"/>
      <c r="UE498" s="111"/>
      <c r="UF498" s="111"/>
      <c r="UG498" s="111"/>
      <c r="UH498" s="111"/>
      <c r="UI498" s="111"/>
      <c r="UJ498" s="111"/>
      <c r="UK498" s="111"/>
      <c r="UL498" s="111"/>
      <c r="UM498" s="111"/>
      <c r="UN498" s="111"/>
      <c r="UO498" s="111"/>
      <c r="UP498" s="111"/>
      <c r="UQ498" s="111"/>
      <c r="UR498" s="111"/>
      <c r="US498" s="111"/>
      <c r="UT498" s="111"/>
      <c r="UU498" s="111"/>
      <c r="UV498" s="111"/>
      <c r="UW498" s="111"/>
      <c r="UX498" s="111"/>
      <c r="UY498" s="111"/>
      <c r="UZ498" s="111"/>
      <c r="VA498" s="111"/>
      <c r="VB498" s="111"/>
      <c r="VC498" s="111"/>
      <c r="VD498" s="111"/>
      <c r="VE498" s="111"/>
      <c r="VF498" s="111"/>
      <c r="VG498" s="111"/>
      <c r="VH498" s="111"/>
      <c r="VI498" s="111"/>
      <c r="VJ498" s="111"/>
      <c r="VK498" s="111"/>
      <c r="VL498" s="111"/>
      <c r="VM498" s="111"/>
      <c r="VN498" s="111"/>
      <c r="VO498" s="111"/>
      <c r="VP498" s="111"/>
      <c r="VQ498" s="111"/>
      <c r="VR498" s="111"/>
      <c r="VS498" s="111"/>
      <c r="VT498" s="111"/>
      <c r="VU498" s="111"/>
      <c r="VV498" s="111"/>
      <c r="VW498" s="111"/>
      <c r="VX498" s="111"/>
      <c r="VY498" s="111"/>
      <c r="VZ498" s="111"/>
      <c r="WA498" s="111"/>
      <c r="WB498" s="111"/>
      <c r="WC498" s="111"/>
      <c r="WD498" s="111"/>
      <c r="WE498" s="111"/>
      <c r="WF498" s="111"/>
      <c r="WG498" s="111"/>
      <c r="WH498" s="111"/>
      <c r="WI498" s="111"/>
      <c r="WJ498" s="111"/>
      <c r="WK498" s="111"/>
      <c r="WL498" s="111"/>
      <c r="WM498" s="111"/>
      <c r="WN498" s="111"/>
      <c r="WO498" s="111"/>
      <c r="WP498" s="111"/>
      <c r="WQ498" s="111"/>
      <c r="WR498" s="111"/>
      <c r="WS498" s="111"/>
      <c r="WT498" s="111"/>
      <c r="WU498" s="111"/>
      <c r="WV498" s="111"/>
      <c r="WW498" s="111"/>
      <c r="WX498" s="111"/>
      <c r="WY498" s="111"/>
      <c r="WZ498" s="111"/>
      <c r="XA498" s="111"/>
      <c r="XB498" s="111"/>
      <c r="XC498" s="111"/>
      <c r="XD498" s="111"/>
      <c r="XE498" s="111"/>
      <c r="XF498" s="111"/>
      <c r="XG498" s="111"/>
      <c r="XH498" s="111"/>
      <c r="XI498" s="111"/>
      <c r="XJ498" s="111"/>
      <c r="XK498" s="111"/>
      <c r="XL498" s="111"/>
      <c r="XM498" s="111"/>
      <c r="XN498" s="111"/>
      <c r="XO498" s="111"/>
      <c r="XP498" s="111"/>
      <c r="XQ498" s="111"/>
      <c r="XR498" s="111"/>
      <c r="XS498" s="111"/>
      <c r="XT498" s="111"/>
      <c r="XU498" s="111"/>
      <c r="XV498" s="111"/>
      <c r="XW498" s="111"/>
      <c r="XX498" s="111"/>
      <c r="XY498" s="111"/>
      <c r="XZ498" s="111"/>
      <c r="YA498" s="111"/>
      <c r="YB498" s="111"/>
      <c r="YC498" s="111"/>
      <c r="YD498" s="111"/>
      <c r="YE498" s="111"/>
      <c r="YF498" s="111"/>
      <c r="YG498" s="111"/>
      <c r="YH498" s="111"/>
      <c r="YI498" s="111"/>
      <c r="YJ498" s="111"/>
      <c r="YK498" s="111"/>
      <c r="YL498" s="111"/>
      <c r="YM498" s="111"/>
      <c r="YN498" s="111"/>
      <c r="YO498" s="111"/>
      <c r="YP498" s="111"/>
      <c r="YQ498" s="111"/>
      <c r="YR498" s="111"/>
      <c r="YS498" s="111"/>
      <c r="YT498" s="111"/>
      <c r="YU498" s="111"/>
      <c r="YV498" s="111"/>
      <c r="YW498" s="111"/>
      <c r="YX498" s="111"/>
      <c r="YY498" s="111"/>
      <c r="YZ498" s="111"/>
      <c r="ZA498" s="111"/>
      <c r="ZB498" s="111"/>
      <c r="ZC498" s="111"/>
      <c r="ZD498" s="111"/>
      <c r="ZE498" s="111"/>
      <c r="ZF498" s="111"/>
      <c r="ZG498" s="111"/>
      <c r="ZH498" s="111"/>
      <c r="ZI498" s="111"/>
      <c r="ZJ498" s="111"/>
      <c r="ZK498" s="111"/>
      <c r="ZL498" s="111"/>
      <c r="ZM498" s="111"/>
      <c r="ZN498" s="111"/>
      <c r="ZO498" s="111"/>
      <c r="ZP498" s="111"/>
      <c r="ZQ498" s="111"/>
      <c r="ZR498" s="111"/>
      <c r="ZS498" s="111"/>
      <c r="ZT498" s="111"/>
      <c r="ZU498" s="111"/>
      <c r="ZV498" s="111"/>
      <c r="ZW498" s="111"/>
      <c r="ZX498" s="111"/>
      <c r="ZY498" s="111"/>
      <c r="ZZ498" s="111"/>
      <c r="AAA498" s="111"/>
      <c r="AAB498" s="111"/>
      <c r="AAC498" s="111"/>
      <c r="AAD498" s="111"/>
      <c r="AAE498" s="111"/>
      <c r="AAF498" s="111"/>
      <c r="AAG498" s="111"/>
      <c r="AAH498" s="111"/>
      <c r="AAI498" s="111"/>
      <c r="AAJ498" s="111"/>
      <c r="AAK498" s="111"/>
      <c r="AAL498" s="111"/>
      <c r="AAM498" s="111"/>
      <c r="AAN498" s="111"/>
      <c r="AAO498" s="111"/>
      <c r="AAP498" s="111"/>
      <c r="AAQ498" s="111"/>
      <c r="AAR498" s="111"/>
      <c r="AAS498" s="111"/>
      <c r="AAT498" s="111"/>
      <c r="AAU498" s="111"/>
      <c r="AAV498" s="111"/>
      <c r="AAW498" s="111"/>
      <c r="AAX498" s="111"/>
      <c r="AAY498" s="111"/>
      <c r="AAZ498" s="111"/>
      <c r="ABA498" s="111"/>
      <c r="ABB498" s="111"/>
      <c r="ABC498" s="111"/>
      <c r="ABD498" s="111"/>
      <c r="ABE498" s="111"/>
      <c r="ABF498" s="111"/>
      <c r="ABG498" s="111"/>
      <c r="ABH498" s="111"/>
      <c r="ABI498" s="111"/>
      <c r="ABJ498" s="111"/>
      <c r="ABK498" s="111"/>
      <c r="ABL498" s="111"/>
      <c r="ABM498" s="111"/>
      <c r="ABN498" s="111"/>
      <c r="ABO498" s="111"/>
      <c r="ABP498" s="111"/>
      <c r="ABQ498" s="111"/>
      <c r="ABR498" s="111"/>
      <c r="ABS498" s="111"/>
      <c r="ABT498" s="111"/>
      <c r="ABU498" s="111"/>
      <c r="ABV498" s="111"/>
      <c r="ABW498" s="111"/>
      <c r="ABX498" s="111"/>
      <c r="ABY498" s="111"/>
      <c r="ABZ498" s="111"/>
      <c r="ACA498" s="111"/>
      <c r="ACB498" s="111"/>
      <c r="ACC498" s="111"/>
      <c r="ACD498" s="111"/>
      <c r="ACE498" s="111"/>
      <c r="ACF498" s="111"/>
      <c r="ACG498" s="111"/>
      <c r="ACH498" s="111"/>
      <c r="ACI498" s="111"/>
      <c r="ACJ498" s="111"/>
      <c r="ACK498" s="111"/>
      <c r="ACL498" s="111"/>
      <c r="ACM498" s="111"/>
      <c r="ACN498" s="111"/>
      <c r="ACO498" s="111"/>
      <c r="ACP498" s="111"/>
      <c r="ACQ498" s="111"/>
      <c r="ACR498" s="111"/>
      <c r="ACS498" s="111"/>
      <c r="ACT498" s="111"/>
      <c r="ACU498" s="111"/>
      <c r="ACV498" s="111"/>
      <c r="ACW498" s="111"/>
      <c r="ACX498" s="111"/>
      <c r="ACY498" s="111"/>
      <c r="ACZ498" s="111"/>
      <c r="ADA498" s="111"/>
      <c r="ADB498" s="111"/>
      <c r="ADC498" s="111"/>
      <c r="ADD498" s="111"/>
      <c r="ADE498" s="111"/>
      <c r="ADF498" s="111"/>
      <c r="ADG498" s="111"/>
      <c r="ADH498" s="111"/>
      <c r="ADI498" s="111"/>
      <c r="ADJ498" s="111"/>
      <c r="ADK498" s="111"/>
      <c r="ADL498" s="111"/>
      <c r="ADM498" s="111"/>
      <c r="ADN498" s="111"/>
      <c r="ADO498" s="111"/>
      <c r="ADP498" s="111"/>
      <c r="ADQ498" s="111"/>
      <c r="ADR498" s="111"/>
      <c r="ADS498" s="111"/>
      <c r="ADT498" s="111"/>
      <c r="ADU498" s="111"/>
      <c r="ADV498" s="111"/>
    </row>
    <row r="499" spans="4:802" s="110" customFormat="1"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  <c r="AA499" s="111"/>
      <c r="AB499" s="111"/>
      <c r="AC499" s="111"/>
      <c r="AD499" s="111"/>
      <c r="AE499" s="111"/>
      <c r="AF499" s="111"/>
      <c r="AG499" s="111"/>
      <c r="AH499" s="111"/>
      <c r="AI499" s="111"/>
      <c r="AJ499" s="111"/>
      <c r="AK499" s="111"/>
      <c r="AL499" s="111"/>
      <c r="AM499" s="111"/>
      <c r="AN499" s="111"/>
      <c r="AO499" s="111"/>
      <c r="AP499" s="111"/>
      <c r="AQ499" s="111"/>
      <c r="AR499" s="111"/>
      <c r="AS499" s="111"/>
      <c r="AT499" s="111"/>
      <c r="AU499" s="111"/>
      <c r="AV499" s="111"/>
      <c r="AW499" s="111"/>
      <c r="AX499" s="111"/>
      <c r="AY499" s="111"/>
      <c r="AZ499" s="111"/>
      <c r="BA499" s="111"/>
      <c r="BB499" s="111"/>
      <c r="BC499" s="111"/>
      <c r="BD499" s="111"/>
      <c r="BE499" s="111"/>
      <c r="BF499" s="111"/>
      <c r="BG499" s="111"/>
      <c r="BH499" s="111"/>
      <c r="BI499" s="111"/>
      <c r="BJ499" s="111"/>
      <c r="BK499" s="111"/>
      <c r="BL499" s="111"/>
      <c r="BM499" s="111"/>
      <c r="BN499" s="111"/>
      <c r="BO499" s="111"/>
      <c r="BP499" s="111"/>
      <c r="BQ499" s="111"/>
      <c r="BR499" s="111"/>
      <c r="BS499" s="111"/>
      <c r="BT499" s="111"/>
      <c r="BU499" s="111"/>
      <c r="BV499" s="111"/>
      <c r="BW499" s="111"/>
      <c r="BX499" s="111"/>
      <c r="BY499" s="111"/>
      <c r="BZ499" s="111"/>
      <c r="CA499" s="111"/>
      <c r="CB499" s="111"/>
      <c r="CC499" s="111"/>
      <c r="CD499" s="111"/>
      <c r="CE499" s="111"/>
      <c r="CF499" s="111"/>
      <c r="CG499" s="111"/>
      <c r="CH499" s="111"/>
      <c r="CI499" s="111"/>
      <c r="CJ499" s="111"/>
      <c r="CK499" s="111"/>
      <c r="CL499" s="111"/>
      <c r="CM499" s="111"/>
      <c r="CN499" s="111"/>
      <c r="CO499" s="111"/>
      <c r="CP499" s="111"/>
      <c r="CQ499" s="111"/>
      <c r="CR499" s="111"/>
      <c r="CS499" s="111"/>
      <c r="CT499" s="111"/>
      <c r="CU499" s="111"/>
      <c r="CV499" s="111"/>
      <c r="CW499" s="111"/>
      <c r="CX499" s="111"/>
      <c r="CY499" s="111"/>
      <c r="CZ499" s="111"/>
      <c r="DA499" s="111"/>
      <c r="DB499" s="111"/>
      <c r="DC499" s="111"/>
      <c r="DD499" s="111"/>
      <c r="DE499" s="111"/>
      <c r="DF499" s="111"/>
      <c r="DG499" s="111"/>
      <c r="DH499" s="111"/>
      <c r="DI499" s="111"/>
      <c r="DJ499" s="111"/>
      <c r="DK499" s="111"/>
      <c r="DL499" s="111"/>
      <c r="DM499" s="111"/>
      <c r="DN499" s="111"/>
      <c r="DO499" s="111"/>
      <c r="DP499" s="111"/>
      <c r="DQ499" s="111"/>
      <c r="DR499" s="111"/>
      <c r="DS499" s="111"/>
      <c r="DT499" s="111"/>
      <c r="DU499" s="111"/>
      <c r="DV499" s="111"/>
      <c r="DW499" s="111"/>
      <c r="DX499" s="111"/>
      <c r="DY499" s="111"/>
      <c r="DZ499" s="111"/>
      <c r="EA499" s="111"/>
      <c r="EB499" s="111"/>
      <c r="EC499" s="111"/>
      <c r="ED499" s="111"/>
      <c r="EE499" s="111"/>
      <c r="EF499" s="111"/>
      <c r="EG499" s="111"/>
      <c r="EH499" s="111"/>
      <c r="EI499" s="111"/>
      <c r="EJ499" s="111"/>
      <c r="EK499" s="111"/>
      <c r="EL499" s="111"/>
      <c r="EM499" s="111"/>
      <c r="EN499" s="111"/>
      <c r="EO499" s="111"/>
      <c r="EP499" s="111"/>
      <c r="EQ499" s="111"/>
      <c r="ER499" s="111"/>
      <c r="ES499" s="111"/>
      <c r="ET499" s="111"/>
      <c r="EU499" s="111"/>
      <c r="EV499" s="111"/>
      <c r="EW499" s="111"/>
      <c r="EX499" s="111"/>
      <c r="EY499" s="111"/>
      <c r="EZ499" s="111"/>
      <c r="FA499" s="111"/>
      <c r="FB499" s="111"/>
      <c r="FC499" s="111"/>
      <c r="FD499" s="111"/>
      <c r="FE499" s="111"/>
      <c r="FF499" s="111"/>
      <c r="FG499" s="111"/>
      <c r="FH499" s="111"/>
      <c r="FI499" s="111"/>
      <c r="FJ499" s="111"/>
      <c r="FK499" s="111"/>
      <c r="FL499" s="111"/>
      <c r="FM499" s="111"/>
      <c r="FN499" s="111"/>
      <c r="FO499" s="111"/>
      <c r="FP499" s="111"/>
      <c r="FQ499" s="111"/>
      <c r="FR499" s="111"/>
      <c r="FS499" s="111"/>
      <c r="FT499" s="111"/>
      <c r="FU499" s="111"/>
      <c r="FV499" s="111"/>
      <c r="FW499" s="111"/>
      <c r="FX499" s="111"/>
      <c r="FY499" s="111"/>
      <c r="FZ499" s="111"/>
      <c r="GA499" s="111"/>
      <c r="GB499" s="111"/>
      <c r="GC499" s="111"/>
      <c r="GD499" s="111"/>
      <c r="GE499" s="111"/>
      <c r="GF499" s="111"/>
      <c r="GG499" s="111"/>
      <c r="GH499" s="111"/>
      <c r="GI499" s="111"/>
      <c r="GJ499" s="111"/>
      <c r="GK499" s="111"/>
      <c r="GL499" s="111"/>
      <c r="GM499" s="111"/>
      <c r="GN499" s="111"/>
      <c r="GO499" s="111"/>
      <c r="GP499" s="111"/>
      <c r="GQ499" s="111"/>
      <c r="GR499" s="111"/>
      <c r="GS499" s="111"/>
      <c r="GT499" s="111"/>
      <c r="GU499" s="111"/>
      <c r="GV499" s="111"/>
      <c r="GW499" s="111"/>
      <c r="GX499" s="111"/>
      <c r="GY499" s="111"/>
      <c r="GZ499" s="111"/>
      <c r="HA499" s="111"/>
      <c r="HB499" s="111"/>
      <c r="HC499" s="111"/>
      <c r="HD499" s="111"/>
      <c r="HE499" s="111"/>
      <c r="HF499" s="111"/>
      <c r="HG499" s="111"/>
      <c r="HH499" s="111"/>
      <c r="HI499" s="111"/>
      <c r="HJ499" s="111"/>
      <c r="HK499" s="111"/>
      <c r="HL499" s="111"/>
      <c r="HM499" s="111"/>
      <c r="HN499" s="111"/>
      <c r="HO499" s="111"/>
      <c r="HP499" s="111"/>
      <c r="HQ499" s="111"/>
      <c r="HR499" s="111"/>
      <c r="HS499" s="111"/>
      <c r="HT499" s="111"/>
      <c r="HU499" s="111"/>
      <c r="HV499" s="111"/>
      <c r="HW499" s="111"/>
      <c r="HX499" s="111"/>
      <c r="HY499" s="111"/>
      <c r="HZ499" s="111"/>
      <c r="IA499" s="111"/>
      <c r="IB499" s="111"/>
      <c r="IC499" s="111"/>
      <c r="ID499" s="111"/>
      <c r="IE499" s="111"/>
      <c r="IF499" s="111"/>
      <c r="IG499" s="111"/>
      <c r="IH499" s="111"/>
      <c r="II499" s="111"/>
      <c r="IJ499" s="111"/>
      <c r="IK499" s="111"/>
      <c r="IL499" s="111"/>
      <c r="IM499" s="111"/>
      <c r="IN499" s="111"/>
      <c r="IO499" s="111"/>
      <c r="IP499" s="111"/>
      <c r="IQ499" s="111"/>
      <c r="IR499" s="111"/>
      <c r="IS499" s="111"/>
      <c r="IT499" s="111"/>
      <c r="IU499" s="111"/>
      <c r="IV499" s="111"/>
      <c r="IW499" s="111"/>
      <c r="IX499" s="111"/>
      <c r="IY499" s="111"/>
      <c r="IZ499" s="111"/>
      <c r="JA499" s="111"/>
      <c r="JB499" s="111"/>
      <c r="JC499" s="111"/>
      <c r="JD499" s="111"/>
      <c r="JE499" s="111"/>
      <c r="JF499" s="111"/>
      <c r="JG499" s="111"/>
      <c r="JH499" s="111"/>
      <c r="JI499" s="111"/>
      <c r="JJ499" s="111"/>
      <c r="JK499" s="111"/>
      <c r="JL499" s="111"/>
      <c r="JM499" s="111"/>
      <c r="JN499" s="111"/>
      <c r="JO499" s="111"/>
      <c r="JP499" s="111"/>
      <c r="JQ499" s="111"/>
      <c r="JR499" s="111"/>
      <c r="JS499" s="111"/>
      <c r="JT499" s="111"/>
      <c r="JU499" s="111"/>
      <c r="JV499" s="111"/>
      <c r="JW499" s="111"/>
      <c r="JX499" s="111"/>
      <c r="JY499" s="111"/>
      <c r="JZ499" s="111"/>
      <c r="KA499" s="111"/>
      <c r="KB499" s="111"/>
      <c r="KC499" s="111"/>
      <c r="KD499" s="111"/>
      <c r="KE499" s="111"/>
      <c r="KF499" s="111"/>
      <c r="KG499" s="111"/>
      <c r="KH499" s="111"/>
      <c r="KI499" s="111"/>
      <c r="KJ499" s="111"/>
      <c r="KK499" s="111"/>
      <c r="KL499" s="111"/>
      <c r="KM499" s="111"/>
      <c r="KN499" s="111"/>
      <c r="KO499" s="111"/>
      <c r="KP499" s="111"/>
      <c r="KQ499" s="111"/>
      <c r="KR499" s="111"/>
      <c r="KS499" s="111"/>
      <c r="KT499" s="111"/>
      <c r="KU499" s="111"/>
      <c r="KV499" s="111"/>
      <c r="KW499" s="111"/>
      <c r="KX499" s="111"/>
      <c r="KY499" s="111"/>
      <c r="KZ499" s="111"/>
      <c r="LA499" s="111"/>
      <c r="LB499" s="111"/>
      <c r="LC499" s="111"/>
      <c r="LD499" s="111"/>
      <c r="LE499" s="111"/>
      <c r="LF499" s="111"/>
      <c r="LG499" s="111"/>
      <c r="LH499" s="111"/>
      <c r="LI499" s="111"/>
      <c r="LJ499" s="111"/>
      <c r="LK499" s="111"/>
      <c r="LL499" s="111"/>
      <c r="LM499" s="111"/>
      <c r="LN499" s="111"/>
      <c r="LO499" s="111"/>
      <c r="LP499" s="111"/>
      <c r="LQ499" s="111"/>
      <c r="LR499" s="111"/>
      <c r="LS499" s="111"/>
      <c r="LT499" s="111"/>
      <c r="LU499" s="111"/>
      <c r="LV499" s="111"/>
      <c r="LW499" s="111"/>
      <c r="LX499" s="111"/>
      <c r="LY499" s="111"/>
      <c r="LZ499" s="111"/>
      <c r="MA499" s="111"/>
      <c r="MB499" s="111"/>
      <c r="MC499" s="111"/>
      <c r="MD499" s="111"/>
      <c r="ME499" s="111"/>
      <c r="MF499" s="111"/>
      <c r="MG499" s="111"/>
      <c r="MH499" s="111"/>
      <c r="MI499" s="111"/>
      <c r="MJ499" s="111"/>
      <c r="MK499" s="111"/>
      <c r="ML499" s="111"/>
      <c r="MM499" s="111"/>
      <c r="MN499" s="111"/>
      <c r="MO499" s="111"/>
      <c r="MP499" s="111"/>
      <c r="MQ499" s="111"/>
      <c r="MR499" s="111"/>
      <c r="MS499" s="111"/>
      <c r="MT499" s="111"/>
      <c r="MU499" s="111"/>
      <c r="MV499" s="111"/>
      <c r="MW499" s="111"/>
      <c r="MX499" s="111"/>
      <c r="MY499" s="111"/>
      <c r="MZ499" s="111"/>
      <c r="NA499" s="111"/>
      <c r="NB499" s="111"/>
      <c r="NC499" s="111"/>
      <c r="ND499" s="111"/>
      <c r="NE499" s="111"/>
      <c r="NF499" s="111"/>
      <c r="NG499" s="111"/>
      <c r="NH499" s="111"/>
      <c r="NI499" s="111"/>
      <c r="NJ499" s="111"/>
      <c r="NK499" s="111"/>
      <c r="NL499" s="111"/>
      <c r="NM499" s="111"/>
      <c r="NN499" s="111"/>
      <c r="NO499" s="111"/>
      <c r="NP499" s="111"/>
      <c r="NQ499" s="111"/>
      <c r="NR499" s="111"/>
      <c r="NS499" s="111"/>
      <c r="NT499" s="111"/>
      <c r="NU499" s="111"/>
      <c r="NV499" s="111"/>
      <c r="NW499" s="111"/>
      <c r="NX499" s="111"/>
      <c r="NY499" s="111"/>
      <c r="NZ499" s="111"/>
      <c r="OA499" s="111"/>
      <c r="OB499" s="111"/>
      <c r="OC499" s="111"/>
      <c r="OD499" s="111"/>
      <c r="OE499" s="111"/>
      <c r="OF499" s="111"/>
      <c r="OG499" s="111"/>
      <c r="OH499" s="111"/>
      <c r="OI499" s="111"/>
      <c r="OJ499" s="111"/>
      <c r="OK499" s="111"/>
      <c r="OL499" s="111"/>
      <c r="OM499" s="111"/>
      <c r="ON499" s="111"/>
      <c r="OO499" s="111"/>
      <c r="OP499" s="111"/>
      <c r="OQ499" s="111"/>
      <c r="OR499" s="111"/>
      <c r="OS499" s="111"/>
      <c r="OT499" s="111"/>
      <c r="OU499" s="111"/>
      <c r="OV499" s="111"/>
      <c r="OW499" s="111"/>
      <c r="OX499" s="111"/>
      <c r="OY499" s="111"/>
      <c r="OZ499" s="111"/>
      <c r="PA499" s="111"/>
      <c r="PB499" s="111"/>
      <c r="PC499" s="111"/>
      <c r="PD499" s="111"/>
      <c r="PE499" s="111"/>
      <c r="PF499" s="111"/>
      <c r="PG499" s="111"/>
      <c r="PH499" s="111"/>
      <c r="PI499" s="111"/>
      <c r="PJ499" s="111"/>
      <c r="PK499" s="111"/>
      <c r="PL499" s="111"/>
      <c r="PM499" s="111"/>
      <c r="PN499" s="111"/>
      <c r="PO499" s="111"/>
      <c r="PP499" s="111"/>
      <c r="PQ499" s="111"/>
      <c r="PR499" s="111"/>
      <c r="PS499" s="111"/>
      <c r="PT499" s="111"/>
      <c r="PU499" s="111"/>
      <c r="PV499" s="111"/>
      <c r="PW499" s="111"/>
      <c r="PX499" s="111"/>
      <c r="PY499" s="111"/>
      <c r="PZ499" s="111"/>
      <c r="QA499" s="111"/>
      <c r="QB499" s="111"/>
      <c r="QC499" s="111"/>
      <c r="QD499" s="111"/>
      <c r="QE499" s="111"/>
      <c r="QF499" s="111"/>
      <c r="QG499" s="111"/>
      <c r="QH499" s="111"/>
      <c r="QI499" s="111"/>
      <c r="QJ499" s="111"/>
      <c r="QK499" s="111"/>
      <c r="QL499" s="111"/>
      <c r="QM499" s="111"/>
      <c r="QN499" s="111"/>
      <c r="QO499" s="111"/>
      <c r="QP499" s="111"/>
      <c r="QQ499" s="111"/>
      <c r="QR499" s="111"/>
      <c r="QS499" s="111"/>
      <c r="QT499" s="111"/>
      <c r="QU499" s="111"/>
      <c r="QV499" s="111"/>
      <c r="QW499" s="111"/>
      <c r="QX499" s="111"/>
      <c r="QY499" s="111"/>
      <c r="QZ499" s="111"/>
      <c r="RA499" s="111"/>
      <c r="RB499" s="111"/>
      <c r="RC499" s="111"/>
      <c r="RD499" s="111"/>
      <c r="RE499" s="111"/>
      <c r="RF499" s="111"/>
      <c r="RG499" s="111"/>
      <c r="RH499" s="111"/>
      <c r="RI499" s="111"/>
      <c r="RJ499" s="111"/>
      <c r="RK499" s="111"/>
      <c r="RL499" s="111"/>
      <c r="RM499" s="111"/>
      <c r="RN499" s="111"/>
      <c r="RO499" s="111"/>
      <c r="RP499" s="111"/>
      <c r="RQ499" s="111"/>
      <c r="RR499" s="111"/>
      <c r="RS499" s="111"/>
      <c r="RT499" s="111"/>
      <c r="RU499" s="111"/>
      <c r="RV499" s="111"/>
      <c r="RW499" s="111"/>
      <c r="RX499" s="111"/>
      <c r="RY499" s="111"/>
      <c r="RZ499" s="111"/>
      <c r="SA499" s="111"/>
      <c r="SB499" s="111"/>
      <c r="SC499" s="111"/>
      <c r="SD499" s="111"/>
      <c r="SE499" s="111"/>
      <c r="SF499" s="111"/>
      <c r="SG499" s="111"/>
      <c r="SH499" s="111"/>
      <c r="SI499" s="111"/>
      <c r="SJ499" s="111"/>
      <c r="SK499" s="111"/>
      <c r="SL499" s="111"/>
      <c r="SM499" s="111"/>
      <c r="SN499" s="111"/>
      <c r="SO499" s="111"/>
      <c r="SP499" s="111"/>
      <c r="SQ499" s="111"/>
      <c r="SR499" s="111"/>
      <c r="SS499" s="111"/>
      <c r="ST499" s="111"/>
      <c r="SU499" s="111"/>
      <c r="SV499" s="111"/>
      <c r="SW499" s="111"/>
      <c r="SX499" s="111"/>
      <c r="SY499" s="111"/>
      <c r="SZ499" s="111"/>
      <c r="TA499" s="111"/>
      <c r="TB499" s="111"/>
      <c r="TC499" s="111"/>
      <c r="TD499" s="111"/>
      <c r="TE499" s="111"/>
      <c r="TF499" s="111"/>
      <c r="TG499" s="111"/>
      <c r="TH499" s="111"/>
      <c r="TI499" s="111"/>
      <c r="TJ499" s="111"/>
      <c r="TK499" s="111"/>
      <c r="TL499" s="111"/>
      <c r="TM499" s="111"/>
      <c r="TN499" s="111"/>
      <c r="TO499" s="111"/>
      <c r="TP499" s="111"/>
      <c r="TQ499" s="111"/>
      <c r="TR499" s="111"/>
      <c r="TS499" s="111"/>
      <c r="TT499" s="111"/>
      <c r="TU499" s="111"/>
      <c r="TV499" s="111"/>
      <c r="TW499" s="111"/>
      <c r="TX499" s="111"/>
      <c r="TY499" s="111"/>
      <c r="TZ499" s="111"/>
      <c r="UA499" s="111"/>
      <c r="UB499" s="111"/>
      <c r="UC499" s="111"/>
      <c r="UD499" s="111"/>
      <c r="UE499" s="111"/>
      <c r="UF499" s="111"/>
      <c r="UG499" s="111"/>
      <c r="UH499" s="111"/>
      <c r="UI499" s="111"/>
      <c r="UJ499" s="111"/>
      <c r="UK499" s="111"/>
      <c r="UL499" s="111"/>
      <c r="UM499" s="111"/>
      <c r="UN499" s="111"/>
      <c r="UO499" s="111"/>
      <c r="UP499" s="111"/>
      <c r="UQ499" s="111"/>
      <c r="UR499" s="111"/>
      <c r="US499" s="111"/>
      <c r="UT499" s="111"/>
      <c r="UU499" s="111"/>
      <c r="UV499" s="111"/>
      <c r="UW499" s="111"/>
      <c r="UX499" s="111"/>
      <c r="UY499" s="111"/>
      <c r="UZ499" s="111"/>
      <c r="VA499" s="111"/>
      <c r="VB499" s="111"/>
      <c r="VC499" s="111"/>
      <c r="VD499" s="111"/>
      <c r="VE499" s="111"/>
      <c r="VF499" s="111"/>
      <c r="VG499" s="111"/>
      <c r="VH499" s="111"/>
      <c r="VI499" s="111"/>
      <c r="VJ499" s="111"/>
      <c r="VK499" s="111"/>
      <c r="VL499" s="111"/>
      <c r="VM499" s="111"/>
      <c r="VN499" s="111"/>
      <c r="VO499" s="111"/>
      <c r="VP499" s="111"/>
      <c r="VQ499" s="111"/>
      <c r="VR499" s="111"/>
      <c r="VS499" s="111"/>
      <c r="VT499" s="111"/>
      <c r="VU499" s="111"/>
      <c r="VV499" s="111"/>
      <c r="VW499" s="111"/>
      <c r="VX499" s="111"/>
      <c r="VY499" s="111"/>
      <c r="VZ499" s="111"/>
      <c r="WA499" s="111"/>
      <c r="WB499" s="111"/>
      <c r="WC499" s="111"/>
      <c r="WD499" s="111"/>
      <c r="WE499" s="111"/>
      <c r="WF499" s="111"/>
      <c r="WG499" s="111"/>
      <c r="WH499" s="111"/>
      <c r="WI499" s="111"/>
      <c r="WJ499" s="111"/>
      <c r="WK499" s="111"/>
      <c r="WL499" s="111"/>
      <c r="WM499" s="111"/>
      <c r="WN499" s="111"/>
      <c r="WO499" s="111"/>
      <c r="WP499" s="111"/>
      <c r="WQ499" s="111"/>
      <c r="WR499" s="111"/>
      <c r="WS499" s="111"/>
      <c r="WT499" s="111"/>
      <c r="WU499" s="111"/>
      <c r="WV499" s="111"/>
      <c r="WW499" s="111"/>
      <c r="WX499" s="111"/>
      <c r="WY499" s="111"/>
      <c r="WZ499" s="111"/>
      <c r="XA499" s="111"/>
      <c r="XB499" s="111"/>
      <c r="XC499" s="111"/>
      <c r="XD499" s="111"/>
      <c r="XE499" s="111"/>
      <c r="XF499" s="111"/>
      <c r="XG499" s="111"/>
      <c r="XH499" s="111"/>
      <c r="XI499" s="111"/>
      <c r="XJ499" s="111"/>
      <c r="XK499" s="111"/>
      <c r="XL499" s="111"/>
      <c r="XM499" s="111"/>
      <c r="XN499" s="111"/>
      <c r="XO499" s="111"/>
      <c r="XP499" s="111"/>
      <c r="XQ499" s="111"/>
      <c r="XR499" s="111"/>
      <c r="XS499" s="111"/>
      <c r="XT499" s="111"/>
      <c r="XU499" s="111"/>
      <c r="XV499" s="111"/>
      <c r="XW499" s="111"/>
      <c r="XX499" s="111"/>
      <c r="XY499" s="111"/>
      <c r="XZ499" s="111"/>
      <c r="YA499" s="111"/>
      <c r="YB499" s="111"/>
      <c r="YC499" s="111"/>
      <c r="YD499" s="111"/>
      <c r="YE499" s="111"/>
      <c r="YF499" s="111"/>
      <c r="YG499" s="111"/>
      <c r="YH499" s="111"/>
      <c r="YI499" s="111"/>
      <c r="YJ499" s="111"/>
      <c r="YK499" s="111"/>
      <c r="YL499" s="111"/>
      <c r="YM499" s="111"/>
      <c r="YN499" s="111"/>
      <c r="YO499" s="111"/>
      <c r="YP499" s="111"/>
      <c r="YQ499" s="111"/>
      <c r="YR499" s="111"/>
      <c r="YS499" s="111"/>
      <c r="YT499" s="111"/>
      <c r="YU499" s="111"/>
      <c r="YV499" s="111"/>
      <c r="YW499" s="111"/>
      <c r="YX499" s="111"/>
      <c r="YY499" s="111"/>
      <c r="YZ499" s="111"/>
      <c r="ZA499" s="111"/>
      <c r="ZB499" s="111"/>
      <c r="ZC499" s="111"/>
      <c r="ZD499" s="111"/>
      <c r="ZE499" s="111"/>
      <c r="ZF499" s="111"/>
      <c r="ZG499" s="111"/>
      <c r="ZH499" s="111"/>
      <c r="ZI499" s="111"/>
      <c r="ZJ499" s="111"/>
      <c r="ZK499" s="111"/>
      <c r="ZL499" s="111"/>
      <c r="ZM499" s="111"/>
      <c r="ZN499" s="111"/>
      <c r="ZO499" s="111"/>
      <c r="ZP499" s="111"/>
      <c r="ZQ499" s="111"/>
      <c r="ZR499" s="111"/>
      <c r="ZS499" s="111"/>
      <c r="ZT499" s="111"/>
      <c r="ZU499" s="111"/>
      <c r="ZV499" s="111"/>
      <c r="ZW499" s="111"/>
      <c r="ZX499" s="111"/>
      <c r="ZY499" s="111"/>
      <c r="ZZ499" s="111"/>
      <c r="AAA499" s="111"/>
      <c r="AAB499" s="111"/>
      <c r="AAC499" s="111"/>
      <c r="AAD499" s="111"/>
      <c r="AAE499" s="111"/>
      <c r="AAF499" s="111"/>
      <c r="AAG499" s="111"/>
      <c r="AAH499" s="111"/>
      <c r="AAI499" s="111"/>
      <c r="AAJ499" s="111"/>
      <c r="AAK499" s="111"/>
      <c r="AAL499" s="111"/>
      <c r="AAM499" s="111"/>
      <c r="AAN499" s="111"/>
      <c r="AAO499" s="111"/>
      <c r="AAP499" s="111"/>
      <c r="AAQ499" s="111"/>
      <c r="AAR499" s="111"/>
      <c r="AAS499" s="111"/>
      <c r="AAT499" s="111"/>
      <c r="AAU499" s="111"/>
      <c r="AAV499" s="111"/>
      <c r="AAW499" s="111"/>
      <c r="AAX499" s="111"/>
      <c r="AAY499" s="111"/>
      <c r="AAZ499" s="111"/>
      <c r="ABA499" s="111"/>
      <c r="ABB499" s="111"/>
      <c r="ABC499" s="111"/>
      <c r="ABD499" s="111"/>
      <c r="ABE499" s="111"/>
      <c r="ABF499" s="111"/>
      <c r="ABG499" s="111"/>
      <c r="ABH499" s="111"/>
      <c r="ABI499" s="111"/>
      <c r="ABJ499" s="111"/>
      <c r="ABK499" s="111"/>
      <c r="ABL499" s="111"/>
      <c r="ABM499" s="111"/>
      <c r="ABN499" s="111"/>
      <c r="ABO499" s="111"/>
      <c r="ABP499" s="111"/>
      <c r="ABQ499" s="111"/>
      <c r="ABR499" s="111"/>
      <c r="ABS499" s="111"/>
      <c r="ABT499" s="111"/>
      <c r="ABU499" s="111"/>
      <c r="ABV499" s="111"/>
      <c r="ABW499" s="111"/>
      <c r="ABX499" s="111"/>
      <c r="ABY499" s="111"/>
      <c r="ABZ499" s="111"/>
      <c r="ACA499" s="111"/>
      <c r="ACB499" s="111"/>
      <c r="ACC499" s="111"/>
      <c r="ACD499" s="111"/>
      <c r="ACE499" s="111"/>
      <c r="ACF499" s="111"/>
      <c r="ACG499" s="111"/>
      <c r="ACH499" s="111"/>
      <c r="ACI499" s="111"/>
      <c r="ACJ499" s="111"/>
      <c r="ACK499" s="111"/>
      <c r="ACL499" s="111"/>
      <c r="ACM499" s="111"/>
      <c r="ACN499" s="111"/>
      <c r="ACO499" s="111"/>
      <c r="ACP499" s="111"/>
      <c r="ACQ499" s="111"/>
      <c r="ACR499" s="111"/>
      <c r="ACS499" s="111"/>
      <c r="ACT499" s="111"/>
      <c r="ACU499" s="111"/>
      <c r="ACV499" s="111"/>
      <c r="ACW499" s="111"/>
      <c r="ACX499" s="111"/>
      <c r="ACY499" s="111"/>
      <c r="ACZ499" s="111"/>
      <c r="ADA499" s="111"/>
      <c r="ADB499" s="111"/>
      <c r="ADC499" s="111"/>
      <c r="ADD499" s="111"/>
      <c r="ADE499" s="111"/>
      <c r="ADF499" s="111"/>
      <c r="ADG499" s="111"/>
      <c r="ADH499" s="111"/>
      <c r="ADI499" s="111"/>
      <c r="ADJ499" s="111"/>
      <c r="ADK499" s="111"/>
      <c r="ADL499" s="111"/>
      <c r="ADM499" s="111"/>
      <c r="ADN499" s="111"/>
      <c r="ADO499" s="111"/>
      <c r="ADP499" s="111"/>
      <c r="ADQ499" s="111"/>
      <c r="ADR499" s="111"/>
      <c r="ADS499" s="111"/>
      <c r="ADT499" s="111"/>
      <c r="ADU499" s="111"/>
      <c r="ADV499" s="111"/>
    </row>
    <row r="500" spans="4:802" s="110" customFormat="1"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  <c r="AA500" s="111"/>
      <c r="AB500" s="111"/>
      <c r="AC500" s="111"/>
      <c r="AD500" s="111"/>
      <c r="AE500" s="111"/>
      <c r="AF500" s="111"/>
      <c r="AG500" s="111"/>
      <c r="AH500" s="111"/>
      <c r="AI500" s="111"/>
      <c r="AJ500" s="111"/>
      <c r="AK500" s="111"/>
      <c r="AL500" s="111"/>
      <c r="AM500" s="111"/>
      <c r="AN500" s="111"/>
      <c r="AO500" s="111"/>
      <c r="AP500" s="111"/>
      <c r="AQ500" s="111"/>
      <c r="AR500" s="111"/>
      <c r="AS500" s="111"/>
      <c r="AT500" s="111"/>
      <c r="AU500" s="111"/>
      <c r="AV500" s="111"/>
      <c r="AW500" s="111"/>
      <c r="AX500" s="111"/>
      <c r="AY500" s="111"/>
      <c r="AZ500" s="111"/>
      <c r="BA500" s="111"/>
      <c r="BB500" s="111"/>
      <c r="BC500" s="111"/>
      <c r="BD500" s="111"/>
      <c r="BE500" s="111"/>
      <c r="BF500" s="111"/>
      <c r="BG500" s="111"/>
      <c r="BH500" s="111"/>
      <c r="BI500" s="111"/>
      <c r="BJ500" s="111"/>
      <c r="BK500" s="111"/>
      <c r="BL500" s="111"/>
      <c r="BM500" s="111"/>
      <c r="BN500" s="111"/>
      <c r="BO500" s="111"/>
      <c r="BP500" s="111"/>
      <c r="BQ500" s="111"/>
      <c r="BR500" s="111"/>
      <c r="BS500" s="111"/>
      <c r="BT500" s="111"/>
      <c r="BU500" s="111"/>
      <c r="BV500" s="111"/>
      <c r="BW500" s="111"/>
      <c r="BX500" s="111"/>
      <c r="BY500" s="111"/>
      <c r="BZ500" s="111"/>
      <c r="CA500" s="111"/>
      <c r="CB500" s="111"/>
      <c r="CC500" s="111"/>
      <c r="CD500" s="111"/>
      <c r="CE500" s="111"/>
      <c r="CF500" s="111"/>
      <c r="CG500" s="111"/>
      <c r="CH500" s="111"/>
      <c r="CI500" s="111"/>
      <c r="CJ500" s="111"/>
      <c r="CK500" s="111"/>
      <c r="CL500" s="111"/>
      <c r="CM500" s="111"/>
      <c r="CN500" s="111"/>
      <c r="CO500" s="111"/>
      <c r="CP500" s="111"/>
      <c r="CQ500" s="111"/>
      <c r="CR500" s="111"/>
      <c r="CS500" s="111"/>
      <c r="CT500" s="111"/>
      <c r="CU500" s="111"/>
      <c r="CV500" s="111"/>
      <c r="CW500" s="111"/>
      <c r="CX500" s="111"/>
      <c r="CY500" s="111"/>
      <c r="CZ500" s="111"/>
      <c r="DA500" s="111"/>
      <c r="DB500" s="111"/>
      <c r="DC500" s="111"/>
      <c r="DD500" s="111"/>
      <c r="DE500" s="111"/>
      <c r="DF500" s="111"/>
      <c r="DG500" s="111"/>
      <c r="DH500" s="111"/>
      <c r="DI500" s="111"/>
      <c r="DJ500" s="111"/>
      <c r="DK500" s="111"/>
      <c r="DL500" s="111"/>
      <c r="DM500" s="111"/>
      <c r="DN500" s="111"/>
      <c r="DO500" s="111"/>
      <c r="DP500" s="111"/>
      <c r="DQ500" s="111"/>
      <c r="DR500" s="111"/>
      <c r="DS500" s="111"/>
      <c r="DT500" s="111"/>
      <c r="DU500" s="111"/>
      <c r="DV500" s="111"/>
      <c r="DW500" s="111"/>
      <c r="DX500" s="111"/>
      <c r="DY500" s="111"/>
      <c r="DZ500" s="111"/>
      <c r="EA500" s="111"/>
      <c r="EB500" s="111"/>
      <c r="EC500" s="111"/>
      <c r="ED500" s="111"/>
      <c r="EE500" s="111"/>
      <c r="EF500" s="111"/>
      <c r="EG500" s="111"/>
      <c r="EH500" s="111"/>
      <c r="EI500" s="111"/>
      <c r="EJ500" s="111"/>
      <c r="EK500" s="111"/>
      <c r="EL500" s="111"/>
      <c r="EM500" s="111"/>
      <c r="EN500" s="111"/>
      <c r="EO500" s="111"/>
      <c r="EP500" s="111"/>
      <c r="EQ500" s="111"/>
      <c r="ER500" s="111"/>
      <c r="ES500" s="111"/>
      <c r="ET500" s="111"/>
      <c r="EU500" s="111"/>
      <c r="EV500" s="111"/>
      <c r="EW500" s="111"/>
      <c r="EX500" s="111"/>
      <c r="EY500" s="111"/>
      <c r="EZ500" s="111"/>
      <c r="FA500" s="111"/>
      <c r="FB500" s="111"/>
      <c r="FC500" s="111"/>
      <c r="FD500" s="111"/>
      <c r="FE500" s="111"/>
      <c r="FF500" s="111"/>
      <c r="FG500" s="111"/>
      <c r="FH500" s="111"/>
      <c r="FI500" s="111"/>
      <c r="FJ500" s="111"/>
      <c r="FK500" s="111"/>
      <c r="FL500" s="111"/>
      <c r="FM500" s="111"/>
      <c r="FN500" s="111"/>
      <c r="FO500" s="111"/>
      <c r="FP500" s="111"/>
      <c r="FQ500" s="111"/>
      <c r="FR500" s="111"/>
      <c r="FS500" s="111"/>
      <c r="FT500" s="111"/>
      <c r="FU500" s="111"/>
      <c r="FV500" s="111"/>
      <c r="FW500" s="111"/>
      <c r="FX500" s="111"/>
      <c r="FY500" s="111"/>
      <c r="FZ500" s="111"/>
      <c r="GA500" s="111"/>
      <c r="GB500" s="111"/>
      <c r="GC500" s="111"/>
      <c r="GD500" s="111"/>
      <c r="GE500" s="111"/>
      <c r="GF500" s="111"/>
      <c r="GG500" s="111"/>
      <c r="GH500" s="111"/>
      <c r="GI500" s="111"/>
      <c r="GJ500" s="111"/>
      <c r="GK500" s="111"/>
      <c r="GL500" s="111"/>
      <c r="GM500" s="111"/>
      <c r="GN500" s="111"/>
      <c r="GO500" s="111"/>
      <c r="GP500" s="111"/>
      <c r="GQ500" s="111"/>
      <c r="GR500" s="111"/>
      <c r="GS500" s="111"/>
      <c r="GT500" s="111"/>
      <c r="GU500" s="111"/>
      <c r="GV500" s="111"/>
      <c r="GW500" s="111"/>
      <c r="GX500" s="111"/>
      <c r="GY500" s="111"/>
      <c r="GZ500" s="111"/>
      <c r="HA500" s="111"/>
      <c r="HB500" s="111"/>
      <c r="HC500" s="111"/>
      <c r="HD500" s="111"/>
      <c r="HE500" s="111"/>
      <c r="HF500" s="111"/>
      <c r="HG500" s="111"/>
      <c r="HH500" s="111"/>
      <c r="HI500" s="111"/>
      <c r="HJ500" s="111"/>
      <c r="HK500" s="111"/>
      <c r="HL500" s="111"/>
      <c r="HM500" s="111"/>
      <c r="HN500" s="111"/>
      <c r="HO500" s="111"/>
      <c r="HP500" s="111"/>
      <c r="HQ500" s="111"/>
      <c r="HR500" s="111"/>
      <c r="HS500" s="111"/>
      <c r="HT500" s="111"/>
      <c r="HU500" s="111"/>
      <c r="HV500" s="111"/>
      <c r="HW500" s="111"/>
      <c r="HX500" s="111"/>
      <c r="HY500" s="111"/>
      <c r="HZ500" s="111"/>
      <c r="IA500" s="111"/>
      <c r="IB500" s="111"/>
      <c r="IC500" s="111"/>
      <c r="ID500" s="111"/>
      <c r="IE500" s="111"/>
      <c r="IF500" s="111"/>
      <c r="IG500" s="111"/>
      <c r="IH500" s="111"/>
      <c r="II500" s="111"/>
      <c r="IJ500" s="111"/>
      <c r="IK500" s="111"/>
      <c r="IL500" s="111"/>
      <c r="IM500" s="111"/>
      <c r="IN500" s="111"/>
      <c r="IO500" s="111"/>
      <c r="IP500" s="111"/>
      <c r="IQ500" s="111"/>
      <c r="IR500" s="111"/>
      <c r="IS500" s="111"/>
      <c r="IT500" s="111"/>
      <c r="IU500" s="111"/>
      <c r="IV500" s="111"/>
      <c r="IW500" s="111"/>
      <c r="IX500" s="111"/>
      <c r="IY500" s="111"/>
      <c r="IZ500" s="111"/>
      <c r="JA500" s="111"/>
      <c r="JB500" s="111"/>
      <c r="JC500" s="111"/>
      <c r="JD500" s="111"/>
      <c r="JE500" s="111"/>
      <c r="JF500" s="111"/>
      <c r="JG500" s="111"/>
      <c r="JH500" s="111"/>
      <c r="JI500" s="111"/>
      <c r="JJ500" s="111"/>
      <c r="JK500" s="111"/>
      <c r="JL500" s="111"/>
      <c r="JM500" s="111"/>
      <c r="JN500" s="111"/>
      <c r="JO500" s="111"/>
      <c r="JP500" s="111"/>
      <c r="JQ500" s="111"/>
      <c r="JR500" s="111"/>
      <c r="JS500" s="111"/>
      <c r="JT500" s="111"/>
      <c r="JU500" s="111"/>
      <c r="JV500" s="111"/>
      <c r="JW500" s="111"/>
      <c r="JX500" s="111"/>
      <c r="JY500" s="111"/>
      <c r="JZ500" s="111"/>
      <c r="KA500" s="111"/>
      <c r="KB500" s="111"/>
      <c r="KC500" s="111"/>
      <c r="KD500" s="111"/>
      <c r="KE500" s="111"/>
      <c r="KF500" s="111"/>
      <c r="KG500" s="111"/>
      <c r="KH500" s="111"/>
      <c r="KI500" s="111"/>
      <c r="KJ500" s="111"/>
      <c r="KK500" s="111"/>
      <c r="KL500" s="111"/>
      <c r="KM500" s="111"/>
      <c r="KN500" s="111"/>
      <c r="KO500" s="111"/>
      <c r="KP500" s="111"/>
      <c r="KQ500" s="111"/>
      <c r="KR500" s="111"/>
      <c r="KS500" s="111"/>
      <c r="KT500" s="111"/>
      <c r="KU500" s="111"/>
      <c r="KV500" s="111"/>
      <c r="KW500" s="111"/>
      <c r="KX500" s="111"/>
      <c r="KY500" s="111"/>
      <c r="KZ500" s="111"/>
      <c r="LA500" s="111"/>
      <c r="LB500" s="111"/>
      <c r="LC500" s="111"/>
      <c r="LD500" s="111"/>
      <c r="LE500" s="111"/>
      <c r="LF500" s="111"/>
      <c r="LG500" s="111"/>
      <c r="LH500" s="111"/>
      <c r="LI500" s="111"/>
      <c r="LJ500" s="111"/>
      <c r="LK500" s="111"/>
      <c r="LL500" s="111"/>
      <c r="LM500" s="111"/>
      <c r="LN500" s="111"/>
      <c r="LO500" s="111"/>
      <c r="LP500" s="111"/>
      <c r="LQ500" s="111"/>
      <c r="LR500" s="111"/>
      <c r="LS500" s="111"/>
      <c r="LT500" s="111"/>
      <c r="LU500" s="111"/>
      <c r="LV500" s="111"/>
      <c r="LW500" s="111"/>
      <c r="LX500" s="111"/>
      <c r="LY500" s="111"/>
      <c r="LZ500" s="111"/>
      <c r="MA500" s="111"/>
      <c r="MB500" s="111"/>
      <c r="MC500" s="111"/>
      <c r="MD500" s="111"/>
      <c r="ME500" s="111"/>
      <c r="MF500" s="111"/>
      <c r="MG500" s="111"/>
      <c r="MH500" s="111"/>
      <c r="MI500" s="111"/>
      <c r="MJ500" s="111"/>
      <c r="MK500" s="111"/>
      <c r="ML500" s="111"/>
      <c r="MM500" s="111"/>
      <c r="MN500" s="111"/>
      <c r="MO500" s="111"/>
      <c r="MP500" s="111"/>
      <c r="MQ500" s="111"/>
      <c r="MR500" s="111"/>
      <c r="MS500" s="111"/>
      <c r="MT500" s="111"/>
      <c r="MU500" s="111"/>
      <c r="MV500" s="111"/>
      <c r="MW500" s="111"/>
      <c r="MX500" s="111"/>
      <c r="MY500" s="111"/>
      <c r="MZ500" s="111"/>
      <c r="NA500" s="111"/>
      <c r="NB500" s="111"/>
      <c r="NC500" s="111"/>
      <c r="ND500" s="111"/>
      <c r="NE500" s="111"/>
      <c r="NF500" s="111"/>
      <c r="NG500" s="111"/>
      <c r="NH500" s="111"/>
      <c r="NI500" s="111"/>
      <c r="NJ500" s="111"/>
      <c r="NK500" s="111"/>
      <c r="NL500" s="111"/>
      <c r="NM500" s="111"/>
      <c r="NN500" s="111"/>
      <c r="NO500" s="111"/>
      <c r="NP500" s="111"/>
      <c r="NQ500" s="111"/>
      <c r="NR500" s="111"/>
      <c r="NS500" s="111"/>
      <c r="NT500" s="111"/>
      <c r="NU500" s="111"/>
      <c r="NV500" s="111"/>
      <c r="NW500" s="111"/>
      <c r="NX500" s="111"/>
      <c r="NY500" s="111"/>
      <c r="NZ500" s="111"/>
      <c r="OA500" s="111"/>
      <c r="OB500" s="111"/>
      <c r="OC500" s="111"/>
      <c r="OD500" s="111"/>
      <c r="OE500" s="111"/>
      <c r="OF500" s="111"/>
      <c r="OG500" s="111"/>
      <c r="OH500" s="111"/>
      <c r="OI500" s="111"/>
      <c r="OJ500" s="111"/>
      <c r="OK500" s="111"/>
      <c r="OL500" s="111"/>
      <c r="OM500" s="111"/>
      <c r="ON500" s="111"/>
      <c r="OO500" s="111"/>
      <c r="OP500" s="111"/>
      <c r="OQ500" s="111"/>
      <c r="OR500" s="111"/>
      <c r="OS500" s="111"/>
      <c r="OT500" s="111"/>
      <c r="OU500" s="111"/>
      <c r="OV500" s="111"/>
      <c r="OW500" s="111"/>
      <c r="OX500" s="111"/>
      <c r="OY500" s="111"/>
      <c r="OZ500" s="111"/>
      <c r="PA500" s="111"/>
      <c r="PB500" s="111"/>
      <c r="PC500" s="111"/>
      <c r="PD500" s="111"/>
      <c r="PE500" s="111"/>
      <c r="PF500" s="111"/>
      <c r="PG500" s="111"/>
      <c r="PH500" s="111"/>
      <c r="PI500" s="111"/>
      <c r="PJ500" s="111"/>
      <c r="PK500" s="111"/>
      <c r="PL500" s="111"/>
      <c r="PM500" s="111"/>
      <c r="PN500" s="111"/>
      <c r="PO500" s="111"/>
      <c r="PP500" s="111"/>
      <c r="PQ500" s="111"/>
      <c r="PR500" s="111"/>
      <c r="PS500" s="111"/>
      <c r="PT500" s="111"/>
      <c r="PU500" s="111"/>
      <c r="PV500" s="111"/>
      <c r="PW500" s="111"/>
      <c r="PX500" s="111"/>
      <c r="PY500" s="111"/>
      <c r="PZ500" s="111"/>
      <c r="QA500" s="111"/>
      <c r="QB500" s="111"/>
      <c r="QC500" s="111"/>
      <c r="QD500" s="111"/>
      <c r="QE500" s="111"/>
      <c r="QF500" s="111"/>
      <c r="QG500" s="111"/>
      <c r="QH500" s="111"/>
      <c r="QI500" s="111"/>
      <c r="QJ500" s="111"/>
      <c r="QK500" s="111"/>
      <c r="QL500" s="111"/>
      <c r="QM500" s="111"/>
      <c r="QN500" s="111"/>
      <c r="QO500" s="111"/>
      <c r="QP500" s="111"/>
      <c r="QQ500" s="111"/>
      <c r="QR500" s="111"/>
      <c r="QS500" s="111"/>
      <c r="QT500" s="111"/>
      <c r="QU500" s="111"/>
      <c r="QV500" s="111"/>
      <c r="QW500" s="111"/>
      <c r="QX500" s="111"/>
      <c r="QY500" s="111"/>
      <c r="QZ500" s="111"/>
      <c r="RA500" s="111"/>
      <c r="RB500" s="111"/>
      <c r="RC500" s="111"/>
      <c r="RD500" s="111"/>
      <c r="RE500" s="111"/>
      <c r="RF500" s="111"/>
      <c r="RG500" s="111"/>
      <c r="RH500" s="111"/>
      <c r="RI500" s="111"/>
      <c r="RJ500" s="111"/>
      <c r="RK500" s="111"/>
      <c r="RL500" s="111"/>
      <c r="RM500" s="111"/>
      <c r="RN500" s="111"/>
      <c r="RO500" s="111"/>
      <c r="RP500" s="111"/>
      <c r="RQ500" s="111"/>
      <c r="RR500" s="111"/>
      <c r="RS500" s="111"/>
      <c r="RT500" s="111"/>
      <c r="RU500" s="111"/>
      <c r="RV500" s="111"/>
      <c r="RW500" s="111"/>
      <c r="RX500" s="111"/>
      <c r="RY500" s="111"/>
      <c r="RZ500" s="111"/>
      <c r="SA500" s="111"/>
      <c r="SB500" s="111"/>
      <c r="SC500" s="111"/>
      <c r="SD500" s="111"/>
      <c r="SE500" s="111"/>
      <c r="SF500" s="111"/>
      <c r="SG500" s="111"/>
      <c r="SH500" s="111"/>
      <c r="SI500" s="111"/>
      <c r="SJ500" s="111"/>
      <c r="SK500" s="111"/>
      <c r="SL500" s="111"/>
      <c r="SM500" s="111"/>
      <c r="SN500" s="111"/>
      <c r="SO500" s="111"/>
      <c r="SP500" s="111"/>
      <c r="SQ500" s="111"/>
      <c r="SR500" s="111"/>
      <c r="SS500" s="111"/>
      <c r="ST500" s="111"/>
      <c r="SU500" s="111"/>
      <c r="SV500" s="111"/>
      <c r="SW500" s="111"/>
      <c r="SX500" s="111"/>
      <c r="SY500" s="111"/>
      <c r="SZ500" s="111"/>
      <c r="TA500" s="111"/>
      <c r="TB500" s="111"/>
      <c r="TC500" s="111"/>
      <c r="TD500" s="111"/>
      <c r="TE500" s="111"/>
      <c r="TF500" s="111"/>
      <c r="TG500" s="111"/>
      <c r="TH500" s="111"/>
      <c r="TI500" s="111"/>
      <c r="TJ500" s="111"/>
      <c r="TK500" s="111"/>
      <c r="TL500" s="111"/>
      <c r="TM500" s="111"/>
      <c r="TN500" s="111"/>
      <c r="TO500" s="111"/>
      <c r="TP500" s="111"/>
      <c r="TQ500" s="111"/>
      <c r="TR500" s="111"/>
      <c r="TS500" s="111"/>
      <c r="TT500" s="111"/>
      <c r="TU500" s="111"/>
      <c r="TV500" s="111"/>
      <c r="TW500" s="111"/>
      <c r="TX500" s="111"/>
      <c r="TY500" s="111"/>
      <c r="TZ500" s="111"/>
      <c r="UA500" s="111"/>
      <c r="UB500" s="111"/>
      <c r="UC500" s="111"/>
      <c r="UD500" s="111"/>
      <c r="UE500" s="111"/>
      <c r="UF500" s="111"/>
      <c r="UG500" s="111"/>
      <c r="UH500" s="111"/>
      <c r="UI500" s="111"/>
      <c r="UJ500" s="111"/>
      <c r="UK500" s="111"/>
      <c r="UL500" s="111"/>
      <c r="UM500" s="111"/>
      <c r="UN500" s="111"/>
      <c r="UO500" s="111"/>
      <c r="UP500" s="111"/>
      <c r="UQ500" s="111"/>
      <c r="UR500" s="111"/>
      <c r="US500" s="111"/>
      <c r="UT500" s="111"/>
      <c r="UU500" s="111"/>
      <c r="UV500" s="111"/>
      <c r="UW500" s="111"/>
      <c r="UX500" s="111"/>
      <c r="UY500" s="111"/>
      <c r="UZ500" s="111"/>
      <c r="VA500" s="111"/>
      <c r="VB500" s="111"/>
      <c r="VC500" s="111"/>
      <c r="VD500" s="111"/>
      <c r="VE500" s="111"/>
      <c r="VF500" s="111"/>
      <c r="VG500" s="111"/>
      <c r="VH500" s="111"/>
      <c r="VI500" s="111"/>
      <c r="VJ500" s="111"/>
      <c r="VK500" s="111"/>
      <c r="VL500" s="111"/>
      <c r="VM500" s="111"/>
      <c r="VN500" s="111"/>
      <c r="VO500" s="111"/>
      <c r="VP500" s="111"/>
      <c r="VQ500" s="111"/>
      <c r="VR500" s="111"/>
      <c r="VS500" s="111"/>
      <c r="VT500" s="111"/>
      <c r="VU500" s="111"/>
      <c r="VV500" s="111"/>
      <c r="VW500" s="111"/>
      <c r="VX500" s="111"/>
      <c r="VY500" s="111"/>
      <c r="VZ500" s="111"/>
      <c r="WA500" s="111"/>
      <c r="WB500" s="111"/>
      <c r="WC500" s="111"/>
      <c r="WD500" s="111"/>
      <c r="WE500" s="111"/>
      <c r="WF500" s="111"/>
      <c r="WG500" s="111"/>
      <c r="WH500" s="111"/>
      <c r="WI500" s="111"/>
      <c r="WJ500" s="111"/>
      <c r="WK500" s="111"/>
      <c r="WL500" s="111"/>
      <c r="WM500" s="111"/>
      <c r="WN500" s="111"/>
      <c r="WO500" s="111"/>
      <c r="WP500" s="111"/>
      <c r="WQ500" s="111"/>
      <c r="WR500" s="111"/>
      <c r="WS500" s="111"/>
      <c r="WT500" s="111"/>
      <c r="WU500" s="111"/>
      <c r="WV500" s="111"/>
      <c r="WW500" s="111"/>
      <c r="WX500" s="111"/>
      <c r="WY500" s="111"/>
      <c r="WZ500" s="111"/>
      <c r="XA500" s="111"/>
      <c r="XB500" s="111"/>
      <c r="XC500" s="111"/>
      <c r="XD500" s="111"/>
      <c r="XE500" s="111"/>
      <c r="XF500" s="111"/>
      <c r="XG500" s="111"/>
      <c r="XH500" s="111"/>
      <c r="XI500" s="111"/>
      <c r="XJ500" s="111"/>
      <c r="XK500" s="111"/>
      <c r="XL500" s="111"/>
      <c r="XM500" s="111"/>
      <c r="XN500" s="111"/>
      <c r="XO500" s="111"/>
      <c r="XP500" s="111"/>
      <c r="XQ500" s="111"/>
      <c r="XR500" s="111"/>
      <c r="XS500" s="111"/>
      <c r="XT500" s="111"/>
      <c r="XU500" s="111"/>
      <c r="XV500" s="111"/>
      <c r="XW500" s="111"/>
      <c r="XX500" s="111"/>
      <c r="XY500" s="111"/>
      <c r="XZ500" s="111"/>
      <c r="YA500" s="111"/>
      <c r="YB500" s="111"/>
      <c r="YC500" s="111"/>
      <c r="YD500" s="111"/>
      <c r="YE500" s="111"/>
      <c r="YF500" s="111"/>
      <c r="YG500" s="111"/>
      <c r="YH500" s="111"/>
      <c r="YI500" s="111"/>
      <c r="YJ500" s="111"/>
      <c r="YK500" s="111"/>
      <c r="YL500" s="111"/>
      <c r="YM500" s="111"/>
      <c r="YN500" s="111"/>
      <c r="YO500" s="111"/>
      <c r="YP500" s="111"/>
      <c r="YQ500" s="111"/>
      <c r="YR500" s="111"/>
      <c r="YS500" s="111"/>
      <c r="YT500" s="111"/>
      <c r="YU500" s="111"/>
      <c r="YV500" s="111"/>
      <c r="YW500" s="111"/>
      <c r="YX500" s="111"/>
      <c r="YY500" s="111"/>
      <c r="YZ500" s="111"/>
      <c r="ZA500" s="111"/>
      <c r="ZB500" s="111"/>
      <c r="ZC500" s="111"/>
      <c r="ZD500" s="111"/>
      <c r="ZE500" s="111"/>
      <c r="ZF500" s="111"/>
      <c r="ZG500" s="111"/>
      <c r="ZH500" s="111"/>
      <c r="ZI500" s="111"/>
      <c r="ZJ500" s="111"/>
      <c r="ZK500" s="111"/>
      <c r="ZL500" s="111"/>
      <c r="ZM500" s="111"/>
      <c r="ZN500" s="111"/>
      <c r="ZO500" s="111"/>
      <c r="ZP500" s="111"/>
      <c r="ZQ500" s="111"/>
      <c r="ZR500" s="111"/>
      <c r="ZS500" s="111"/>
      <c r="ZT500" s="111"/>
      <c r="ZU500" s="111"/>
      <c r="ZV500" s="111"/>
      <c r="ZW500" s="111"/>
      <c r="ZX500" s="111"/>
      <c r="ZY500" s="111"/>
      <c r="ZZ500" s="111"/>
      <c r="AAA500" s="111"/>
      <c r="AAB500" s="111"/>
      <c r="AAC500" s="111"/>
      <c r="AAD500" s="111"/>
      <c r="AAE500" s="111"/>
      <c r="AAF500" s="111"/>
      <c r="AAG500" s="111"/>
      <c r="AAH500" s="111"/>
      <c r="AAI500" s="111"/>
      <c r="AAJ500" s="111"/>
      <c r="AAK500" s="111"/>
      <c r="AAL500" s="111"/>
      <c r="AAM500" s="111"/>
      <c r="AAN500" s="111"/>
      <c r="AAO500" s="111"/>
      <c r="AAP500" s="111"/>
      <c r="AAQ500" s="111"/>
      <c r="AAR500" s="111"/>
      <c r="AAS500" s="111"/>
      <c r="AAT500" s="111"/>
      <c r="AAU500" s="111"/>
      <c r="AAV500" s="111"/>
      <c r="AAW500" s="111"/>
      <c r="AAX500" s="111"/>
      <c r="AAY500" s="111"/>
      <c r="AAZ500" s="111"/>
      <c r="ABA500" s="111"/>
      <c r="ABB500" s="111"/>
      <c r="ABC500" s="111"/>
      <c r="ABD500" s="111"/>
      <c r="ABE500" s="111"/>
      <c r="ABF500" s="111"/>
      <c r="ABG500" s="111"/>
      <c r="ABH500" s="111"/>
      <c r="ABI500" s="111"/>
      <c r="ABJ500" s="111"/>
      <c r="ABK500" s="111"/>
      <c r="ABL500" s="111"/>
      <c r="ABM500" s="111"/>
      <c r="ABN500" s="111"/>
      <c r="ABO500" s="111"/>
      <c r="ABP500" s="111"/>
      <c r="ABQ500" s="111"/>
      <c r="ABR500" s="111"/>
      <c r="ABS500" s="111"/>
      <c r="ABT500" s="111"/>
      <c r="ABU500" s="111"/>
      <c r="ABV500" s="111"/>
      <c r="ABW500" s="111"/>
      <c r="ABX500" s="111"/>
      <c r="ABY500" s="111"/>
      <c r="ABZ500" s="111"/>
      <c r="ACA500" s="111"/>
      <c r="ACB500" s="111"/>
      <c r="ACC500" s="111"/>
      <c r="ACD500" s="111"/>
      <c r="ACE500" s="111"/>
      <c r="ACF500" s="111"/>
      <c r="ACG500" s="111"/>
      <c r="ACH500" s="111"/>
      <c r="ACI500" s="111"/>
      <c r="ACJ500" s="111"/>
      <c r="ACK500" s="111"/>
      <c r="ACL500" s="111"/>
      <c r="ACM500" s="111"/>
      <c r="ACN500" s="111"/>
      <c r="ACO500" s="111"/>
      <c r="ACP500" s="111"/>
      <c r="ACQ500" s="111"/>
      <c r="ACR500" s="111"/>
      <c r="ACS500" s="111"/>
      <c r="ACT500" s="111"/>
      <c r="ACU500" s="111"/>
      <c r="ACV500" s="111"/>
      <c r="ACW500" s="111"/>
      <c r="ACX500" s="111"/>
      <c r="ACY500" s="111"/>
      <c r="ACZ500" s="111"/>
      <c r="ADA500" s="111"/>
      <c r="ADB500" s="111"/>
      <c r="ADC500" s="111"/>
      <c r="ADD500" s="111"/>
      <c r="ADE500" s="111"/>
      <c r="ADF500" s="111"/>
      <c r="ADG500" s="111"/>
      <c r="ADH500" s="111"/>
      <c r="ADI500" s="111"/>
      <c r="ADJ500" s="111"/>
      <c r="ADK500" s="111"/>
      <c r="ADL500" s="111"/>
      <c r="ADM500" s="111"/>
      <c r="ADN500" s="111"/>
      <c r="ADO500" s="111"/>
      <c r="ADP500" s="111"/>
      <c r="ADQ500" s="111"/>
      <c r="ADR500" s="111"/>
      <c r="ADS500" s="111"/>
      <c r="ADT500" s="111"/>
      <c r="ADU500" s="111"/>
      <c r="ADV500" s="111"/>
    </row>
    <row r="501" spans="4:802" s="110" customFormat="1"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  <c r="AA501" s="111"/>
      <c r="AB501" s="111"/>
      <c r="AC501" s="111"/>
      <c r="AD501" s="111"/>
      <c r="AE501" s="111"/>
      <c r="AF501" s="111"/>
      <c r="AG501" s="111"/>
      <c r="AH501" s="111"/>
      <c r="AI501" s="111"/>
      <c r="AJ501" s="111"/>
      <c r="AK501" s="111"/>
      <c r="AL501" s="111"/>
      <c r="AM501" s="111"/>
      <c r="AN501" s="111"/>
      <c r="AO501" s="111"/>
      <c r="AP501" s="111"/>
      <c r="AQ501" s="111"/>
      <c r="AR501" s="111"/>
      <c r="AS501" s="111"/>
      <c r="AT501" s="111"/>
      <c r="AU501" s="111"/>
      <c r="AV501" s="111"/>
      <c r="AW501" s="111"/>
      <c r="AX501" s="111"/>
      <c r="AY501" s="111"/>
      <c r="AZ501" s="111"/>
      <c r="BA501" s="111"/>
      <c r="BB501" s="111"/>
      <c r="BC501" s="111"/>
      <c r="BD501" s="111"/>
      <c r="BE501" s="111"/>
      <c r="BF501" s="111"/>
      <c r="BG501" s="111"/>
      <c r="BH501" s="111"/>
      <c r="BI501" s="111"/>
      <c r="BJ501" s="111"/>
      <c r="BK501" s="111"/>
      <c r="BL501" s="111"/>
      <c r="BM501" s="111"/>
      <c r="BN501" s="111"/>
      <c r="BO501" s="111"/>
      <c r="BP501" s="111"/>
      <c r="BQ501" s="111"/>
      <c r="BR501" s="111"/>
      <c r="BS501" s="111"/>
      <c r="BT501" s="111"/>
      <c r="BU501" s="111"/>
      <c r="BV501" s="111"/>
      <c r="BW501" s="111"/>
      <c r="BX501" s="111"/>
      <c r="BY501" s="111"/>
      <c r="BZ501" s="111"/>
      <c r="CA501" s="111"/>
      <c r="CB501" s="111"/>
      <c r="CC501" s="111"/>
      <c r="CD501" s="111"/>
      <c r="CE501" s="111"/>
      <c r="CF501" s="111"/>
      <c r="CG501" s="111"/>
      <c r="CH501" s="111"/>
      <c r="CI501" s="111"/>
      <c r="CJ501" s="111"/>
      <c r="CK501" s="111"/>
      <c r="CL501" s="111"/>
      <c r="CM501" s="111"/>
      <c r="CN501" s="111"/>
      <c r="CO501" s="111"/>
      <c r="CP501" s="111"/>
      <c r="CQ501" s="111"/>
      <c r="CR501" s="111"/>
      <c r="CS501" s="111"/>
      <c r="CT501" s="111"/>
      <c r="CU501" s="111"/>
      <c r="CV501" s="111"/>
      <c r="CW501" s="111"/>
      <c r="CX501" s="111"/>
      <c r="CY501" s="111"/>
      <c r="CZ501" s="111"/>
      <c r="DA501" s="111"/>
      <c r="DB501" s="111"/>
      <c r="DC501" s="111"/>
      <c r="DD501" s="111"/>
      <c r="DE501" s="111"/>
      <c r="DF501" s="111"/>
      <c r="DG501" s="111"/>
      <c r="DH501" s="111"/>
      <c r="DI501" s="111"/>
      <c r="DJ501" s="111"/>
      <c r="DK501" s="111"/>
      <c r="DL501" s="111"/>
      <c r="DM501" s="111"/>
      <c r="DN501" s="111"/>
      <c r="DO501" s="111"/>
      <c r="DP501" s="111"/>
      <c r="DQ501" s="111"/>
      <c r="DR501" s="111"/>
      <c r="DS501" s="111"/>
      <c r="DT501" s="111"/>
      <c r="DU501" s="111"/>
      <c r="DV501" s="111"/>
      <c r="DW501" s="111"/>
      <c r="DX501" s="111"/>
      <c r="DY501" s="111"/>
      <c r="DZ501" s="111"/>
      <c r="EA501" s="111"/>
      <c r="EB501" s="111"/>
      <c r="EC501" s="111"/>
      <c r="ED501" s="111"/>
      <c r="EE501" s="111"/>
      <c r="EF501" s="111"/>
      <c r="EG501" s="111"/>
      <c r="EH501" s="111"/>
      <c r="EI501" s="111"/>
      <c r="EJ501" s="111"/>
      <c r="EK501" s="111"/>
      <c r="EL501" s="111"/>
      <c r="EM501" s="111"/>
      <c r="EN501" s="111"/>
      <c r="EO501" s="111"/>
      <c r="EP501" s="111"/>
      <c r="EQ501" s="111"/>
      <c r="ER501" s="111"/>
      <c r="ES501" s="111"/>
      <c r="ET501" s="111"/>
      <c r="EU501" s="111"/>
      <c r="EV501" s="111"/>
      <c r="EW501" s="111"/>
      <c r="EX501" s="111"/>
      <c r="EY501" s="111"/>
      <c r="EZ501" s="111"/>
      <c r="FA501" s="111"/>
      <c r="FB501" s="111"/>
      <c r="FC501" s="111"/>
      <c r="FD501" s="111"/>
      <c r="FE501" s="111"/>
      <c r="FF501" s="111"/>
      <c r="FG501" s="111"/>
      <c r="FH501" s="111"/>
      <c r="FI501" s="111"/>
      <c r="FJ501" s="111"/>
      <c r="FK501" s="111"/>
      <c r="FL501" s="111"/>
      <c r="FM501" s="111"/>
      <c r="FN501" s="111"/>
      <c r="FO501" s="111"/>
      <c r="FP501" s="111"/>
      <c r="FQ501" s="111"/>
      <c r="FR501" s="111"/>
      <c r="FS501" s="111"/>
      <c r="FT501" s="111"/>
      <c r="FU501" s="111"/>
      <c r="FV501" s="111"/>
      <c r="FW501" s="111"/>
      <c r="FX501" s="111"/>
      <c r="FY501" s="111"/>
      <c r="FZ501" s="111"/>
      <c r="GA501" s="111"/>
      <c r="GB501" s="111"/>
      <c r="GC501" s="111"/>
      <c r="GD501" s="111"/>
      <c r="GE501" s="111"/>
      <c r="GF501" s="111"/>
      <c r="GG501" s="111"/>
      <c r="GH501" s="111"/>
      <c r="GI501" s="111"/>
      <c r="GJ501" s="111"/>
      <c r="GK501" s="111"/>
      <c r="GL501" s="111"/>
      <c r="GM501" s="111"/>
      <c r="GN501" s="111"/>
      <c r="GO501" s="111"/>
      <c r="GP501" s="111"/>
      <c r="GQ501" s="111"/>
      <c r="GR501" s="111"/>
      <c r="GS501" s="111"/>
      <c r="GT501" s="111"/>
      <c r="GU501" s="111"/>
      <c r="GV501" s="111"/>
      <c r="GW501" s="111"/>
      <c r="GX501" s="111"/>
      <c r="GY501" s="111"/>
      <c r="GZ501" s="111"/>
      <c r="HA501" s="111"/>
      <c r="HB501" s="111"/>
      <c r="HC501" s="111"/>
      <c r="HD501" s="111"/>
      <c r="HE501" s="111"/>
      <c r="HF501" s="111"/>
      <c r="HG501" s="111"/>
      <c r="HH501" s="111"/>
      <c r="HI501" s="111"/>
      <c r="HJ501" s="111"/>
      <c r="HK501" s="111"/>
      <c r="HL501" s="111"/>
      <c r="HM501" s="111"/>
      <c r="HN501" s="111"/>
      <c r="HO501" s="111"/>
      <c r="HP501" s="111"/>
      <c r="HQ501" s="111"/>
      <c r="HR501" s="111"/>
      <c r="HS501" s="111"/>
      <c r="HT501" s="111"/>
      <c r="HU501" s="111"/>
      <c r="HV501" s="111"/>
      <c r="HW501" s="111"/>
      <c r="HX501" s="111"/>
      <c r="HY501" s="111"/>
      <c r="HZ501" s="111"/>
      <c r="IA501" s="111"/>
      <c r="IB501" s="111"/>
      <c r="IC501" s="111"/>
      <c r="ID501" s="111"/>
      <c r="IE501" s="111"/>
      <c r="IF501" s="111"/>
      <c r="IG501" s="111"/>
      <c r="IH501" s="111"/>
      <c r="II501" s="111"/>
      <c r="IJ501" s="111"/>
      <c r="IK501" s="111"/>
      <c r="IL501" s="111"/>
      <c r="IM501" s="111"/>
      <c r="IN501" s="111"/>
      <c r="IO501" s="111"/>
      <c r="IP501" s="111"/>
      <c r="IQ501" s="111"/>
      <c r="IR501" s="111"/>
      <c r="IS501" s="111"/>
      <c r="IT501" s="111"/>
      <c r="IU501" s="111"/>
      <c r="IV501" s="111"/>
      <c r="IW501" s="111"/>
      <c r="IX501" s="111"/>
      <c r="IY501" s="111"/>
      <c r="IZ501" s="111"/>
      <c r="JA501" s="111"/>
      <c r="JB501" s="111"/>
      <c r="JC501" s="111"/>
      <c r="JD501" s="111"/>
      <c r="JE501" s="111"/>
      <c r="JF501" s="111"/>
      <c r="JG501" s="111"/>
      <c r="JH501" s="111"/>
      <c r="JI501" s="111"/>
      <c r="JJ501" s="111"/>
      <c r="JK501" s="111"/>
      <c r="JL501" s="111"/>
      <c r="JM501" s="111"/>
      <c r="JN501" s="111"/>
      <c r="JO501" s="111"/>
      <c r="JP501" s="111"/>
      <c r="JQ501" s="111"/>
      <c r="JR501" s="111"/>
      <c r="JS501" s="111"/>
      <c r="JT501" s="111"/>
      <c r="JU501" s="111"/>
      <c r="JV501" s="111"/>
      <c r="JW501" s="111"/>
      <c r="JX501" s="111"/>
      <c r="JY501" s="111"/>
      <c r="JZ501" s="111"/>
      <c r="KA501" s="111"/>
      <c r="KB501" s="111"/>
      <c r="KC501" s="111"/>
      <c r="KD501" s="111"/>
      <c r="KE501" s="111"/>
      <c r="KF501" s="111"/>
      <c r="KG501" s="111"/>
      <c r="KH501" s="111"/>
      <c r="KI501" s="111"/>
      <c r="KJ501" s="111"/>
      <c r="KK501" s="111"/>
      <c r="KL501" s="111"/>
      <c r="KM501" s="111"/>
      <c r="KN501" s="111"/>
      <c r="KO501" s="111"/>
      <c r="KP501" s="111"/>
      <c r="KQ501" s="111"/>
      <c r="KR501" s="111"/>
      <c r="KS501" s="111"/>
      <c r="KT501" s="111"/>
      <c r="KU501" s="111"/>
      <c r="KV501" s="111"/>
      <c r="KW501" s="111"/>
      <c r="KX501" s="111"/>
      <c r="KY501" s="111"/>
      <c r="KZ501" s="111"/>
      <c r="LA501" s="111"/>
      <c r="LB501" s="111"/>
      <c r="LC501" s="111"/>
      <c r="LD501" s="111"/>
      <c r="LE501" s="111"/>
      <c r="LF501" s="111"/>
      <c r="LG501" s="111"/>
      <c r="LH501" s="111"/>
      <c r="LI501" s="111"/>
      <c r="LJ501" s="111"/>
      <c r="LK501" s="111"/>
      <c r="LL501" s="111"/>
      <c r="LM501" s="111"/>
      <c r="LN501" s="111"/>
      <c r="LO501" s="111"/>
      <c r="LP501" s="111"/>
      <c r="LQ501" s="111"/>
      <c r="LR501" s="111"/>
      <c r="LS501" s="111"/>
      <c r="LT501" s="111"/>
      <c r="LU501" s="111"/>
      <c r="LV501" s="111"/>
      <c r="LW501" s="111"/>
      <c r="LX501" s="111"/>
      <c r="LY501" s="111"/>
      <c r="LZ501" s="111"/>
      <c r="MA501" s="111"/>
      <c r="MB501" s="111"/>
      <c r="MC501" s="111"/>
      <c r="MD501" s="111"/>
      <c r="ME501" s="111"/>
      <c r="MF501" s="111"/>
      <c r="MG501" s="111"/>
      <c r="MH501" s="111"/>
      <c r="MI501" s="111"/>
      <c r="MJ501" s="111"/>
      <c r="MK501" s="111"/>
      <c r="ML501" s="111"/>
      <c r="MM501" s="111"/>
      <c r="MN501" s="111"/>
      <c r="MO501" s="111"/>
      <c r="MP501" s="111"/>
      <c r="MQ501" s="111"/>
      <c r="MR501" s="111"/>
      <c r="MS501" s="111"/>
      <c r="MT501" s="111"/>
      <c r="MU501" s="111"/>
      <c r="MV501" s="111"/>
      <c r="MW501" s="111"/>
      <c r="MX501" s="111"/>
      <c r="MY501" s="111"/>
      <c r="MZ501" s="111"/>
      <c r="NA501" s="111"/>
      <c r="NB501" s="111"/>
      <c r="NC501" s="111"/>
      <c r="ND501" s="111"/>
      <c r="NE501" s="111"/>
      <c r="NF501" s="111"/>
      <c r="NG501" s="111"/>
      <c r="NH501" s="111"/>
      <c r="NI501" s="111"/>
      <c r="NJ501" s="111"/>
      <c r="NK501" s="111"/>
      <c r="NL501" s="111"/>
      <c r="NM501" s="111"/>
      <c r="NN501" s="111"/>
      <c r="NO501" s="111"/>
      <c r="NP501" s="111"/>
      <c r="NQ501" s="111"/>
      <c r="NR501" s="111"/>
      <c r="NS501" s="111"/>
      <c r="NT501" s="111"/>
      <c r="NU501" s="111"/>
      <c r="NV501" s="111"/>
      <c r="NW501" s="111"/>
      <c r="NX501" s="111"/>
      <c r="NY501" s="111"/>
      <c r="NZ501" s="111"/>
      <c r="OA501" s="111"/>
      <c r="OB501" s="111"/>
      <c r="OC501" s="111"/>
      <c r="OD501" s="111"/>
      <c r="OE501" s="111"/>
      <c r="OF501" s="111"/>
      <c r="OG501" s="111"/>
      <c r="OH501" s="111"/>
      <c r="OI501" s="111"/>
      <c r="OJ501" s="111"/>
      <c r="OK501" s="111"/>
      <c r="OL501" s="111"/>
      <c r="OM501" s="111"/>
      <c r="ON501" s="111"/>
      <c r="OO501" s="111"/>
      <c r="OP501" s="111"/>
      <c r="OQ501" s="111"/>
      <c r="OR501" s="111"/>
      <c r="OS501" s="111"/>
      <c r="OT501" s="111"/>
      <c r="OU501" s="111"/>
      <c r="OV501" s="111"/>
      <c r="OW501" s="111"/>
      <c r="OX501" s="111"/>
      <c r="OY501" s="111"/>
      <c r="OZ501" s="111"/>
      <c r="PA501" s="111"/>
      <c r="PB501" s="111"/>
      <c r="PC501" s="111"/>
      <c r="PD501" s="111"/>
      <c r="PE501" s="111"/>
      <c r="PF501" s="111"/>
      <c r="PG501" s="111"/>
      <c r="PH501" s="111"/>
      <c r="PI501" s="111"/>
      <c r="PJ501" s="111"/>
      <c r="PK501" s="111"/>
      <c r="PL501" s="111"/>
      <c r="PM501" s="111"/>
      <c r="PN501" s="111"/>
      <c r="PO501" s="111"/>
      <c r="PP501" s="111"/>
      <c r="PQ501" s="111"/>
      <c r="PR501" s="111"/>
      <c r="PS501" s="111"/>
      <c r="PT501" s="111"/>
      <c r="PU501" s="111"/>
      <c r="PV501" s="111"/>
      <c r="PW501" s="111"/>
      <c r="PX501" s="111"/>
      <c r="PY501" s="111"/>
      <c r="PZ501" s="111"/>
      <c r="QA501" s="111"/>
      <c r="QB501" s="111"/>
      <c r="QC501" s="111"/>
      <c r="QD501" s="111"/>
      <c r="QE501" s="111"/>
      <c r="QF501" s="111"/>
      <c r="QG501" s="111"/>
      <c r="QH501" s="111"/>
      <c r="QI501" s="111"/>
      <c r="QJ501" s="111"/>
      <c r="QK501" s="111"/>
      <c r="QL501" s="111"/>
      <c r="QM501" s="111"/>
      <c r="QN501" s="111"/>
      <c r="QO501" s="111"/>
      <c r="QP501" s="111"/>
      <c r="QQ501" s="111"/>
      <c r="QR501" s="111"/>
      <c r="QS501" s="111"/>
      <c r="QT501" s="111"/>
      <c r="QU501" s="111"/>
      <c r="QV501" s="111"/>
      <c r="QW501" s="111"/>
      <c r="QX501" s="111"/>
      <c r="QY501" s="111"/>
      <c r="QZ501" s="111"/>
      <c r="RA501" s="111"/>
      <c r="RB501" s="111"/>
      <c r="RC501" s="111"/>
      <c r="RD501" s="111"/>
      <c r="RE501" s="111"/>
      <c r="RF501" s="111"/>
      <c r="RG501" s="111"/>
      <c r="RH501" s="111"/>
      <c r="RI501" s="111"/>
      <c r="RJ501" s="111"/>
      <c r="RK501" s="111"/>
      <c r="RL501" s="111"/>
      <c r="RM501" s="111"/>
      <c r="RN501" s="111"/>
      <c r="RO501" s="111"/>
      <c r="RP501" s="111"/>
      <c r="RQ501" s="111"/>
      <c r="RR501" s="111"/>
      <c r="RS501" s="111"/>
      <c r="RT501" s="111"/>
      <c r="RU501" s="111"/>
      <c r="RV501" s="111"/>
      <c r="RW501" s="111"/>
      <c r="RX501" s="111"/>
      <c r="RY501" s="111"/>
      <c r="RZ501" s="111"/>
      <c r="SA501" s="111"/>
      <c r="SB501" s="111"/>
      <c r="SC501" s="111"/>
      <c r="SD501" s="111"/>
      <c r="SE501" s="111"/>
      <c r="SF501" s="111"/>
      <c r="SG501" s="111"/>
      <c r="SH501" s="111"/>
      <c r="SI501" s="111"/>
      <c r="SJ501" s="111"/>
      <c r="SK501" s="111"/>
      <c r="SL501" s="111"/>
      <c r="SM501" s="111"/>
      <c r="SN501" s="111"/>
      <c r="SO501" s="111"/>
      <c r="SP501" s="111"/>
      <c r="SQ501" s="111"/>
      <c r="SR501" s="111"/>
      <c r="SS501" s="111"/>
      <c r="ST501" s="111"/>
      <c r="SU501" s="111"/>
      <c r="SV501" s="111"/>
      <c r="SW501" s="111"/>
      <c r="SX501" s="111"/>
      <c r="SY501" s="111"/>
      <c r="SZ501" s="111"/>
      <c r="TA501" s="111"/>
      <c r="TB501" s="111"/>
      <c r="TC501" s="111"/>
      <c r="TD501" s="111"/>
      <c r="TE501" s="111"/>
      <c r="TF501" s="111"/>
      <c r="TG501" s="111"/>
      <c r="TH501" s="111"/>
      <c r="TI501" s="111"/>
      <c r="TJ501" s="111"/>
      <c r="TK501" s="111"/>
      <c r="TL501" s="111"/>
      <c r="TM501" s="111"/>
      <c r="TN501" s="111"/>
      <c r="TO501" s="111"/>
      <c r="TP501" s="111"/>
      <c r="TQ501" s="111"/>
      <c r="TR501" s="111"/>
      <c r="TS501" s="111"/>
      <c r="TT501" s="111"/>
      <c r="TU501" s="111"/>
      <c r="TV501" s="111"/>
      <c r="TW501" s="111"/>
      <c r="TX501" s="111"/>
      <c r="TY501" s="111"/>
      <c r="TZ501" s="111"/>
      <c r="UA501" s="111"/>
      <c r="UB501" s="111"/>
      <c r="UC501" s="111"/>
      <c r="UD501" s="111"/>
      <c r="UE501" s="111"/>
      <c r="UF501" s="111"/>
      <c r="UG501" s="111"/>
      <c r="UH501" s="111"/>
      <c r="UI501" s="111"/>
      <c r="UJ501" s="111"/>
      <c r="UK501" s="111"/>
      <c r="UL501" s="111"/>
      <c r="UM501" s="111"/>
      <c r="UN501" s="111"/>
      <c r="UO501" s="111"/>
      <c r="UP501" s="111"/>
      <c r="UQ501" s="111"/>
      <c r="UR501" s="111"/>
      <c r="US501" s="111"/>
      <c r="UT501" s="111"/>
      <c r="UU501" s="111"/>
      <c r="UV501" s="111"/>
      <c r="UW501" s="111"/>
      <c r="UX501" s="111"/>
      <c r="UY501" s="111"/>
      <c r="UZ501" s="111"/>
      <c r="VA501" s="111"/>
      <c r="VB501" s="111"/>
      <c r="VC501" s="111"/>
      <c r="VD501" s="111"/>
      <c r="VE501" s="111"/>
      <c r="VF501" s="111"/>
      <c r="VG501" s="111"/>
      <c r="VH501" s="111"/>
      <c r="VI501" s="111"/>
      <c r="VJ501" s="111"/>
      <c r="VK501" s="111"/>
      <c r="VL501" s="111"/>
      <c r="VM501" s="111"/>
      <c r="VN501" s="111"/>
      <c r="VO501" s="111"/>
      <c r="VP501" s="111"/>
      <c r="VQ501" s="111"/>
      <c r="VR501" s="111"/>
      <c r="VS501" s="111"/>
      <c r="VT501" s="111"/>
      <c r="VU501" s="111"/>
      <c r="VV501" s="111"/>
      <c r="VW501" s="111"/>
      <c r="VX501" s="111"/>
      <c r="VY501" s="111"/>
      <c r="VZ501" s="111"/>
      <c r="WA501" s="111"/>
      <c r="WB501" s="111"/>
      <c r="WC501" s="111"/>
      <c r="WD501" s="111"/>
      <c r="WE501" s="111"/>
      <c r="WF501" s="111"/>
      <c r="WG501" s="111"/>
      <c r="WH501" s="111"/>
      <c r="WI501" s="111"/>
      <c r="WJ501" s="111"/>
      <c r="WK501" s="111"/>
      <c r="WL501" s="111"/>
      <c r="WM501" s="111"/>
      <c r="WN501" s="111"/>
      <c r="WO501" s="111"/>
      <c r="WP501" s="111"/>
      <c r="WQ501" s="111"/>
      <c r="WR501" s="111"/>
      <c r="WS501" s="111"/>
      <c r="WT501" s="111"/>
      <c r="WU501" s="111"/>
      <c r="WV501" s="111"/>
      <c r="WW501" s="111"/>
      <c r="WX501" s="111"/>
      <c r="WY501" s="111"/>
      <c r="WZ501" s="111"/>
      <c r="XA501" s="111"/>
      <c r="XB501" s="111"/>
      <c r="XC501" s="111"/>
      <c r="XD501" s="111"/>
      <c r="XE501" s="111"/>
      <c r="XF501" s="111"/>
      <c r="XG501" s="111"/>
      <c r="XH501" s="111"/>
      <c r="XI501" s="111"/>
      <c r="XJ501" s="111"/>
      <c r="XK501" s="111"/>
      <c r="XL501" s="111"/>
      <c r="XM501" s="111"/>
      <c r="XN501" s="111"/>
      <c r="XO501" s="111"/>
      <c r="XP501" s="111"/>
      <c r="XQ501" s="111"/>
      <c r="XR501" s="111"/>
      <c r="XS501" s="111"/>
      <c r="XT501" s="111"/>
      <c r="XU501" s="111"/>
      <c r="XV501" s="111"/>
      <c r="XW501" s="111"/>
      <c r="XX501" s="111"/>
      <c r="XY501" s="111"/>
      <c r="XZ501" s="111"/>
      <c r="YA501" s="111"/>
      <c r="YB501" s="111"/>
      <c r="YC501" s="111"/>
      <c r="YD501" s="111"/>
      <c r="YE501" s="111"/>
      <c r="YF501" s="111"/>
      <c r="YG501" s="111"/>
      <c r="YH501" s="111"/>
      <c r="YI501" s="111"/>
      <c r="YJ501" s="111"/>
      <c r="YK501" s="111"/>
      <c r="YL501" s="111"/>
      <c r="YM501" s="111"/>
      <c r="YN501" s="111"/>
      <c r="YO501" s="111"/>
      <c r="YP501" s="111"/>
      <c r="YQ501" s="111"/>
      <c r="YR501" s="111"/>
      <c r="YS501" s="111"/>
      <c r="YT501" s="111"/>
      <c r="YU501" s="111"/>
      <c r="YV501" s="111"/>
      <c r="YW501" s="111"/>
      <c r="YX501" s="111"/>
      <c r="YY501" s="111"/>
      <c r="YZ501" s="111"/>
      <c r="ZA501" s="111"/>
      <c r="ZB501" s="111"/>
      <c r="ZC501" s="111"/>
      <c r="ZD501" s="111"/>
      <c r="ZE501" s="111"/>
      <c r="ZF501" s="111"/>
      <c r="ZG501" s="111"/>
      <c r="ZH501" s="111"/>
      <c r="ZI501" s="111"/>
      <c r="ZJ501" s="111"/>
      <c r="ZK501" s="111"/>
      <c r="ZL501" s="111"/>
      <c r="ZM501" s="111"/>
      <c r="ZN501" s="111"/>
      <c r="ZO501" s="111"/>
      <c r="ZP501" s="111"/>
      <c r="ZQ501" s="111"/>
      <c r="ZR501" s="111"/>
      <c r="ZS501" s="111"/>
      <c r="ZT501" s="111"/>
      <c r="ZU501" s="111"/>
      <c r="ZV501" s="111"/>
      <c r="ZW501" s="111"/>
      <c r="ZX501" s="111"/>
      <c r="ZY501" s="111"/>
      <c r="ZZ501" s="111"/>
      <c r="AAA501" s="111"/>
      <c r="AAB501" s="111"/>
      <c r="AAC501" s="111"/>
      <c r="AAD501" s="111"/>
      <c r="AAE501" s="111"/>
      <c r="AAF501" s="111"/>
      <c r="AAG501" s="111"/>
      <c r="AAH501" s="111"/>
      <c r="AAI501" s="111"/>
      <c r="AAJ501" s="111"/>
      <c r="AAK501" s="111"/>
      <c r="AAL501" s="111"/>
      <c r="AAM501" s="111"/>
      <c r="AAN501" s="111"/>
      <c r="AAO501" s="111"/>
      <c r="AAP501" s="111"/>
      <c r="AAQ501" s="111"/>
      <c r="AAR501" s="111"/>
      <c r="AAS501" s="111"/>
      <c r="AAT501" s="111"/>
      <c r="AAU501" s="111"/>
      <c r="AAV501" s="111"/>
      <c r="AAW501" s="111"/>
      <c r="AAX501" s="111"/>
      <c r="AAY501" s="111"/>
      <c r="AAZ501" s="111"/>
      <c r="ABA501" s="111"/>
      <c r="ABB501" s="111"/>
      <c r="ABC501" s="111"/>
      <c r="ABD501" s="111"/>
      <c r="ABE501" s="111"/>
      <c r="ABF501" s="111"/>
      <c r="ABG501" s="111"/>
      <c r="ABH501" s="111"/>
      <c r="ABI501" s="111"/>
      <c r="ABJ501" s="111"/>
      <c r="ABK501" s="111"/>
      <c r="ABL501" s="111"/>
      <c r="ABM501" s="111"/>
      <c r="ABN501" s="111"/>
      <c r="ABO501" s="111"/>
      <c r="ABP501" s="111"/>
      <c r="ABQ501" s="111"/>
      <c r="ABR501" s="111"/>
      <c r="ABS501" s="111"/>
      <c r="ABT501" s="111"/>
      <c r="ABU501" s="111"/>
      <c r="ABV501" s="111"/>
      <c r="ABW501" s="111"/>
      <c r="ABX501" s="111"/>
      <c r="ABY501" s="111"/>
      <c r="ABZ501" s="111"/>
      <c r="ACA501" s="111"/>
      <c r="ACB501" s="111"/>
      <c r="ACC501" s="111"/>
      <c r="ACD501" s="111"/>
      <c r="ACE501" s="111"/>
      <c r="ACF501" s="111"/>
      <c r="ACG501" s="111"/>
      <c r="ACH501" s="111"/>
      <c r="ACI501" s="111"/>
      <c r="ACJ501" s="111"/>
      <c r="ACK501" s="111"/>
      <c r="ACL501" s="111"/>
      <c r="ACM501" s="111"/>
      <c r="ACN501" s="111"/>
      <c r="ACO501" s="111"/>
      <c r="ACP501" s="111"/>
      <c r="ACQ501" s="111"/>
      <c r="ACR501" s="111"/>
      <c r="ACS501" s="111"/>
      <c r="ACT501" s="111"/>
      <c r="ACU501" s="111"/>
      <c r="ACV501" s="111"/>
      <c r="ACW501" s="111"/>
      <c r="ACX501" s="111"/>
      <c r="ACY501" s="111"/>
      <c r="ACZ501" s="111"/>
      <c r="ADA501" s="111"/>
      <c r="ADB501" s="111"/>
      <c r="ADC501" s="111"/>
      <c r="ADD501" s="111"/>
      <c r="ADE501" s="111"/>
      <c r="ADF501" s="111"/>
      <c r="ADG501" s="111"/>
      <c r="ADH501" s="111"/>
      <c r="ADI501" s="111"/>
      <c r="ADJ501" s="111"/>
      <c r="ADK501" s="111"/>
      <c r="ADL501" s="111"/>
      <c r="ADM501" s="111"/>
      <c r="ADN501" s="111"/>
      <c r="ADO501" s="111"/>
      <c r="ADP501" s="111"/>
      <c r="ADQ501" s="111"/>
      <c r="ADR501" s="111"/>
      <c r="ADS501" s="111"/>
      <c r="ADT501" s="111"/>
      <c r="ADU501" s="111"/>
      <c r="ADV501" s="111"/>
    </row>
    <row r="502" spans="4:802" s="110" customFormat="1"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  <c r="AA502" s="111"/>
      <c r="AB502" s="111"/>
      <c r="AC502" s="111"/>
      <c r="AD502" s="111"/>
      <c r="AE502" s="111"/>
      <c r="AF502" s="111"/>
      <c r="AG502" s="111"/>
      <c r="AH502" s="111"/>
      <c r="AI502" s="111"/>
      <c r="AJ502" s="111"/>
      <c r="AK502" s="111"/>
      <c r="AL502" s="111"/>
      <c r="AM502" s="111"/>
      <c r="AN502" s="111"/>
      <c r="AO502" s="111"/>
      <c r="AP502" s="111"/>
      <c r="AQ502" s="111"/>
      <c r="AR502" s="111"/>
      <c r="AS502" s="111"/>
      <c r="AT502" s="111"/>
      <c r="AU502" s="111"/>
      <c r="AV502" s="111"/>
      <c r="AW502" s="111"/>
      <c r="AX502" s="111"/>
      <c r="AY502" s="111"/>
      <c r="AZ502" s="111"/>
      <c r="BA502" s="111"/>
      <c r="BB502" s="111"/>
      <c r="BC502" s="111"/>
      <c r="BD502" s="111"/>
      <c r="BE502" s="111"/>
      <c r="BF502" s="111"/>
      <c r="BG502" s="111"/>
      <c r="BH502" s="111"/>
      <c r="BI502" s="111"/>
      <c r="BJ502" s="111"/>
      <c r="BK502" s="111"/>
      <c r="BL502" s="111"/>
      <c r="BM502" s="111"/>
      <c r="BN502" s="111"/>
      <c r="BO502" s="111"/>
      <c r="BP502" s="111"/>
      <c r="BQ502" s="111"/>
      <c r="BR502" s="111"/>
      <c r="BS502" s="111"/>
      <c r="BT502" s="111"/>
      <c r="BU502" s="111"/>
      <c r="BV502" s="111"/>
      <c r="BW502" s="111"/>
      <c r="BX502" s="111"/>
      <c r="BY502" s="111"/>
      <c r="BZ502" s="111"/>
      <c r="CA502" s="111"/>
      <c r="CB502" s="111"/>
      <c r="CC502" s="111"/>
      <c r="CD502" s="111"/>
      <c r="CE502" s="111"/>
      <c r="CF502" s="111"/>
      <c r="CG502" s="111"/>
      <c r="CH502" s="111"/>
      <c r="CI502" s="111"/>
      <c r="CJ502" s="111"/>
      <c r="CK502" s="111"/>
      <c r="CL502" s="111"/>
      <c r="CM502" s="111"/>
      <c r="CN502" s="111"/>
      <c r="CO502" s="111"/>
      <c r="CP502" s="111"/>
      <c r="CQ502" s="111"/>
      <c r="CR502" s="111"/>
      <c r="CS502" s="111"/>
      <c r="CT502" s="111"/>
      <c r="CU502" s="111"/>
      <c r="CV502" s="111"/>
      <c r="CW502" s="111"/>
      <c r="CX502" s="111"/>
      <c r="CY502" s="111"/>
      <c r="CZ502" s="111"/>
      <c r="DA502" s="111"/>
      <c r="DB502" s="111"/>
      <c r="DC502" s="111"/>
      <c r="DD502" s="111"/>
      <c r="DE502" s="111"/>
      <c r="DF502" s="111"/>
      <c r="DG502" s="111"/>
      <c r="DH502" s="111"/>
      <c r="DI502" s="111"/>
      <c r="DJ502" s="111"/>
      <c r="DK502" s="111"/>
      <c r="DL502" s="111"/>
      <c r="DM502" s="111"/>
      <c r="DN502" s="111"/>
      <c r="DO502" s="111"/>
      <c r="DP502" s="111"/>
      <c r="DQ502" s="111"/>
      <c r="DR502" s="111"/>
      <c r="DS502" s="111"/>
      <c r="DT502" s="111"/>
      <c r="DU502" s="111"/>
      <c r="DV502" s="111"/>
      <c r="DW502" s="111"/>
      <c r="DX502" s="111"/>
      <c r="DY502" s="111"/>
      <c r="DZ502" s="111"/>
      <c r="EA502" s="111"/>
      <c r="EB502" s="111"/>
      <c r="EC502" s="111"/>
      <c r="ED502" s="111"/>
      <c r="EE502" s="111"/>
      <c r="EF502" s="111"/>
      <c r="EG502" s="111"/>
      <c r="EH502" s="111"/>
      <c r="EI502" s="111"/>
      <c r="EJ502" s="111"/>
      <c r="EK502" s="111"/>
      <c r="EL502" s="111"/>
      <c r="EM502" s="111"/>
      <c r="EN502" s="111"/>
      <c r="EO502" s="111"/>
      <c r="EP502" s="111"/>
      <c r="EQ502" s="111"/>
      <c r="ER502" s="111"/>
      <c r="ES502" s="111"/>
      <c r="ET502" s="111"/>
      <c r="EU502" s="111"/>
      <c r="EV502" s="111"/>
      <c r="EW502" s="111"/>
      <c r="EX502" s="111"/>
      <c r="EY502" s="111"/>
      <c r="EZ502" s="111"/>
      <c r="FA502" s="111"/>
      <c r="FB502" s="111"/>
      <c r="FC502" s="111"/>
      <c r="FD502" s="111"/>
      <c r="FE502" s="111"/>
      <c r="FF502" s="111"/>
      <c r="FG502" s="111"/>
      <c r="FH502" s="111"/>
      <c r="FI502" s="111"/>
      <c r="FJ502" s="111"/>
      <c r="FK502" s="111"/>
      <c r="FL502" s="111"/>
      <c r="FM502" s="111"/>
      <c r="FN502" s="111"/>
      <c r="FO502" s="111"/>
      <c r="FP502" s="111"/>
      <c r="FQ502" s="111"/>
      <c r="FR502" s="111"/>
      <c r="FS502" s="111"/>
      <c r="FT502" s="111"/>
      <c r="FU502" s="111"/>
      <c r="FV502" s="111"/>
      <c r="FW502" s="111"/>
      <c r="FX502" s="111"/>
      <c r="FY502" s="111"/>
      <c r="FZ502" s="111"/>
      <c r="GA502" s="111"/>
      <c r="GB502" s="111"/>
      <c r="GC502" s="111"/>
      <c r="GD502" s="111"/>
      <c r="GE502" s="111"/>
      <c r="GF502" s="111"/>
      <c r="GG502" s="111"/>
      <c r="GH502" s="111"/>
      <c r="GI502" s="111"/>
      <c r="GJ502" s="111"/>
      <c r="GK502" s="111"/>
      <c r="GL502" s="111"/>
      <c r="GM502" s="111"/>
      <c r="GN502" s="111"/>
      <c r="GO502" s="111"/>
      <c r="GP502" s="111"/>
      <c r="GQ502" s="111"/>
      <c r="GR502" s="111"/>
      <c r="GS502" s="111"/>
      <c r="GT502" s="111"/>
      <c r="GU502" s="111"/>
      <c r="GV502" s="111"/>
      <c r="GW502" s="111"/>
      <c r="GX502" s="111"/>
      <c r="GY502" s="111"/>
      <c r="GZ502" s="111"/>
      <c r="HA502" s="111"/>
      <c r="HB502" s="111"/>
      <c r="HC502" s="111"/>
      <c r="HD502" s="111"/>
      <c r="HE502" s="111"/>
      <c r="HF502" s="111"/>
      <c r="HG502" s="111"/>
      <c r="HH502" s="111"/>
      <c r="HI502" s="111"/>
      <c r="HJ502" s="111"/>
      <c r="HK502" s="111"/>
      <c r="HL502" s="111"/>
      <c r="HM502" s="111"/>
      <c r="HN502" s="111"/>
      <c r="HO502" s="111"/>
      <c r="HP502" s="111"/>
      <c r="HQ502" s="111"/>
      <c r="HR502" s="111"/>
      <c r="HS502" s="111"/>
      <c r="HT502" s="111"/>
      <c r="HU502" s="111"/>
      <c r="HV502" s="111"/>
      <c r="HW502" s="111"/>
      <c r="HX502" s="111"/>
      <c r="HY502" s="111"/>
      <c r="HZ502" s="111"/>
      <c r="IA502" s="111"/>
      <c r="IB502" s="111"/>
      <c r="IC502" s="111"/>
      <c r="ID502" s="111"/>
      <c r="IE502" s="111"/>
      <c r="IF502" s="111"/>
      <c r="IG502" s="111"/>
      <c r="IH502" s="111"/>
      <c r="II502" s="111"/>
      <c r="IJ502" s="111"/>
      <c r="IK502" s="111"/>
      <c r="IL502" s="111"/>
      <c r="IM502" s="111"/>
      <c r="IN502" s="111"/>
      <c r="IO502" s="111"/>
      <c r="IP502" s="111"/>
      <c r="IQ502" s="111"/>
      <c r="IR502" s="111"/>
      <c r="IS502" s="111"/>
      <c r="IT502" s="111"/>
      <c r="IU502" s="111"/>
      <c r="IV502" s="111"/>
      <c r="IW502" s="111"/>
      <c r="IX502" s="111"/>
      <c r="IY502" s="111"/>
      <c r="IZ502" s="111"/>
      <c r="JA502" s="111"/>
      <c r="JB502" s="111"/>
      <c r="JC502" s="111"/>
      <c r="JD502" s="111"/>
      <c r="JE502" s="111"/>
      <c r="JF502" s="111"/>
      <c r="JG502" s="111"/>
      <c r="JH502" s="111"/>
      <c r="JI502" s="111"/>
      <c r="JJ502" s="111"/>
      <c r="JK502" s="111"/>
      <c r="JL502" s="111"/>
      <c r="JM502" s="111"/>
      <c r="JN502" s="111"/>
      <c r="JO502" s="111"/>
      <c r="JP502" s="111"/>
      <c r="JQ502" s="111"/>
      <c r="JR502" s="111"/>
      <c r="JS502" s="111"/>
      <c r="JT502" s="111"/>
      <c r="JU502" s="111"/>
      <c r="JV502" s="111"/>
      <c r="JW502" s="111"/>
      <c r="JX502" s="111"/>
      <c r="JY502" s="111"/>
      <c r="JZ502" s="111"/>
      <c r="KA502" s="111"/>
      <c r="KB502" s="111"/>
      <c r="KC502" s="111"/>
      <c r="KD502" s="111"/>
      <c r="KE502" s="111"/>
      <c r="KF502" s="111"/>
      <c r="KG502" s="111"/>
      <c r="KH502" s="111"/>
      <c r="KI502" s="111"/>
      <c r="KJ502" s="111"/>
      <c r="KK502" s="111"/>
      <c r="KL502" s="111"/>
      <c r="KM502" s="111"/>
      <c r="KN502" s="111"/>
      <c r="KO502" s="111"/>
      <c r="KP502" s="111"/>
      <c r="KQ502" s="111"/>
      <c r="KR502" s="111"/>
      <c r="KS502" s="111"/>
      <c r="KT502" s="111"/>
      <c r="KU502" s="111"/>
      <c r="KV502" s="111"/>
      <c r="KW502" s="111"/>
      <c r="KX502" s="111"/>
      <c r="KY502" s="111"/>
      <c r="KZ502" s="111"/>
      <c r="LA502" s="111"/>
      <c r="LB502" s="111"/>
      <c r="LC502" s="111"/>
      <c r="LD502" s="111"/>
      <c r="LE502" s="111"/>
      <c r="LF502" s="111"/>
      <c r="LG502" s="111"/>
      <c r="LH502" s="111"/>
      <c r="LI502" s="111"/>
      <c r="LJ502" s="111"/>
      <c r="LK502" s="111"/>
      <c r="LL502" s="111"/>
      <c r="LM502" s="111"/>
      <c r="LN502" s="111"/>
      <c r="LO502" s="111"/>
      <c r="LP502" s="111"/>
      <c r="LQ502" s="111"/>
      <c r="LR502" s="111"/>
      <c r="LS502" s="111"/>
      <c r="LT502" s="111"/>
      <c r="LU502" s="111"/>
      <c r="LV502" s="111"/>
      <c r="LW502" s="111"/>
      <c r="LX502" s="111"/>
      <c r="LY502" s="111"/>
      <c r="LZ502" s="111"/>
      <c r="MA502" s="111"/>
      <c r="MB502" s="111"/>
      <c r="MC502" s="111"/>
      <c r="MD502" s="111"/>
      <c r="ME502" s="111"/>
      <c r="MF502" s="111"/>
      <c r="MG502" s="111"/>
      <c r="MH502" s="111"/>
      <c r="MI502" s="111"/>
      <c r="MJ502" s="111"/>
      <c r="MK502" s="111"/>
      <c r="ML502" s="111"/>
      <c r="MM502" s="111"/>
      <c r="MN502" s="111"/>
      <c r="MO502" s="111"/>
      <c r="MP502" s="111"/>
      <c r="MQ502" s="111"/>
      <c r="MR502" s="111"/>
      <c r="MS502" s="111"/>
      <c r="MT502" s="111"/>
      <c r="MU502" s="111"/>
      <c r="MV502" s="111"/>
      <c r="MW502" s="111"/>
      <c r="MX502" s="111"/>
      <c r="MY502" s="111"/>
      <c r="MZ502" s="111"/>
      <c r="NA502" s="111"/>
      <c r="NB502" s="111"/>
      <c r="NC502" s="111"/>
      <c r="ND502" s="111"/>
      <c r="NE502" s="111"/>
      <c r="NF502" s="111"/>
      <c r="NG502" s="111"/>
      <c r="NH502" s="111"/>
      <c r="NI502" s="111"/>
      <c r="NJ502" s="111"/>
      <c r="NK502" s="111"/>
      <c r="NL502" s="111"/>
      <c r="NM502" s="111"/>
      <c r="NN502" s="111"/>
      <c r="NO502" s="111"/>
      <c r="NP502" s="111"/>
      <c r="NQ502" s="111"/>
      <c r="NR502" s="111"/>
      <c r="NS502" s="111"/>
      <c r="NT502" s="111"/>
      <c r="NU502" s="111"/>
      <c r="NV502" s="111"/>
      <c r="NW502" s="111"/>
      <c r="NX502" s="111"/>
      <c r="NY502" s="111"/>
      <c r="NZ502" s="111"/>
      <c r="OA502" s="111"/>
      <c r="OB502" s="111"/>
      <c r="OC502" s="111"/>
      <c r="OD502" s="111"/>
      <c r="OE502" s="111"/>
      <c r="OF502" s="111"/>
      <c r="OG502" s="111"/>
      <c r="OH502" s="111"/>
      <c r="OI502" s="111"/>
      <c r="OJ502" s="111"/>
      <c r="OK502" s="111"/>
      <c r="OL502" s="111"/>
      <c r="OM502" s="111"/>
      <c r="ON502" s="111"/>
      <c r="OO502" s="111"/>
      <c r="OP502" s="111"/>
      <c r="OQ502" s="111"/>
      <c r="OR502" s="111"/>
      <c r="OS502" s="111"/>
      <c r="OT502" s="111"/>
      <c r="OU502" s="111"/>
      <c r="OV502" s="111"/>
      <c r="OW502" s="111"/>
      <c r="OX502" s="111"/>
      <c r="OY502" s="111"/>
      <c r="OZ502" s="111"/>
      <c r="PA502" s="111"/>
      <c r="PB502" s="111"/>
      <c r="PC502" s="111"/>
      <c r="PD502" s="111"/>
      <c r="PE502" s="111"/>
      <c r="PF502" s="111"/>
      <c r="PG502" s="111"/>
      <c r="PH502" s="111"/>
      <c r="PI502" s="111"/>
      <c r="PJ502" s="111"/>
      <c r="PK502" s="111"/>
      <c r="PL502" s="111"/>
      <c r="PM502" s="111"/>
      <c r="PN502" s="111"/>
      <c r="PO502" s="111"/>
      <c r="PP502" s="111"/>
      <c r="PQ502" s="111"/>
      <c r="PR502" s="111"/>
      <c r="PS502" s="111"/>
      <c r="PT502" s="111"/>
      <c r="PU502" s="111"/>
      <c r="PV502" s="111"/>
      <c r="PW502" s="111"/>
      <c r="PX502" s="111"/>
      <c r="PY502" s="111"/>
      <c r="PZ502" s="111"/>
      <c r="QA502" s="111"/>
      <c r="QB502" s="111"/>
      <c r="QC502" s="111"/>
      <c r="QD502" s="111"/>
      <c r="QE502" s="111"/>
      <c r="QF502" s="111"/>
      <c r="QG502" s="111"/>
      <c r="QH502" s="111"/>
      <c r="QI502" s="111"/>
      <c r="QJ502" s="111"/>
      <c r="QK502" s="111"/>
      <c r="QL502" s="111"/>
      <c r="QM502" s="111"/>
      <c r="QN502" s="111"/>
      <c r="QO502" s="111"/>
      <c r="QP502" s="111"/>
      <c r="QQ502" s="111"/>
      <c r="QR502" s="111"/>
      <c r="QS502" s="111"/>
      <c r="QT502" s="111"/>
      <c r="QU502" s="111"/>
      <c r="QV502" s="111"/>
      <c r="QW502" s="111"/>
      <c r="QX502" s="111"/>
      <c r="QY502" s="111"/>
      <c r="QZ502" s="111"/>
      <c r="RA502" s="111"/>
      <c r="RB502" s="111"/>
      <c r="RC502" s="111"/>
      <c r="RD502" s="111"/>
      <c r="RE502" s="111"/>
      <c r="RF502" s="111"/>
      <c r="RG502" s="111"/>
      <c r="RH502" s="111"/>
      <c r="RI502" s="111"/>
      <c r="RJ502" s="111"/>
      <c r="RK502" s="111"/>
      <c r="RL502" s="111"/>
      <c r="RM502" s="111"/>
      <c r="RN502" s="111"/>
      <c r="RO502" s="111"/>
      <c r="RP502" s="111"/>
      <c r="RQ502" s="111"/>
      <c r="RR502" s="111"/>
      <c r="RS502" s="111"/>
      <c r="RT502" s="111"/>
      <c r="RU502" s="111"/>
      <c r="RV502" s="111"/>
      <c r="RW502" s="111"/>
      <c r="RX502" s="111"/>
      <c r="RY502" s="111"/>
      <c r="RZ502" s="111"/>
      <c r="SA502" s="111"/>
      <c r="SB502" s="111"/>
      <c r="SC502" s="111"/>
      <c r="SD502" s="111"/>
      <c r="SE502" s="111"/>
      <c r="SF502" s="111"/>
      <c r="SG502" s="111"/>
      <c r="SH502" s="111"/>
      <c r="SI502" s="111"/>
      <c r="SJ502" s="111"/>
      <c r="SK502" s="111"/>
      <c r="SL502" s="111"/>
      <c r="SM502" s="111"/>
      <c r="SN502" s="111"/>
      <c r="SO502" s="111"/>
      <c r="SP502" s="111"/>
      <c r="SQ502" s="111"/>
      <c r="SR502" s="111"/>
      <c r="SS502" s="111"/>
      <c r="ST502" s="111"/>
      <c r="SU502" s="111"/>
      <c r="SV502" s="111"/>
      <c r="SW502" s="111"/>
      <c r="SX502" s="111"/>
      <c r="SY502" s="111"/>
      <c r="SZ502" s="111"/>
      <c r="TA502" s="111"/>
      <c r="TB502" s="111"/>
      <c r="TC502" s="111"/>
      <c r="TD502" s="111"/>
      <c r="TE502" s="111"/>
      <c r="TF502" s="111"/>
      <c r="TG502" s="111"/>
      <c r="TH502" s="111"/>
      <c r="TI502" s="111"/>
      <c r="TJ502" s="111"/>
      <c r="TK502" s="111"/>
      <c r="TL502" s="111"/>
      <c r="TM502" s="111"/>
      <c r="TN502" s="111"/>
      <c r="TO502" s="111"/>
      <c r="TP502" s="111"/>
      <c r="TQ502" s="111"/>
      <c r="TR502" s="111"/>
      <c r="TS502" s="111"/>
      <c r="TT502" s="111"/>
      <c r="TU502" s="111"/>
      <c r="TV502" s="111"/>
      <c r="TW502" s="111"/>
      <c r="TX502" s="111"/>
      <c r="TY502" s="111"/>
      <c r="TZ502" s="111"/>
      <c r="UA502" s="111"/>
      <c r="UB502" s="111"/>
      <c r="UC502" s="111"/>
      <c r="UD502" s="111"/>
      <c r="UE502" s="111"/>
      <c r="UF502" s="111"/>
      <c r="UG502" s="111"/>
      <c r="UH502" s="111"/>
      <c r="UI502" s="111"/>
      <c r="UJ502" s="111"/>
      <c r="UK502" s="111"/>
      <c r="UL502" s="111"/>
      <c r="UM502" s="111"/>
      <c r="UN502" s="111"/>
      <c r="UO502" s="111"/>
      <c r="UP502" s="111"/>
      <c r="UQ502" s="111"/>
      <c r="UR502" s="111"/>
      <c r="US502" s="111"/>
      <c r="UT502" s="111"/>
      <c r="UU502" s="111"/>
      <c r="UV502" s="111"/>
      <c r="UW502" s="111"/>
      <c r="UX502" s="111"/>
      <c r="UY502" s="111"/>
      <c r="UZ502" s="111"/>
      <c r="VA502" s="111"/>
      <c r="VB502" s="111"/>
      <c r="VC502" s="111"/>
      <c r="VD502" s="111"/>
      <c r="VE502" s="111"/>
      <c r="VF502" s="111"/>
      <c r="VG502" s="111"/>
      <c r="VH502" s="111"/>
      <c r="VI502" s="111"/>
      <c r="VJ502" s="111"/>
      <c r="VK502" s="111"/>
      <c r="VL502" s="111"/>
      <c r="VM502" s="111"/>
      <c r="VN502" s="111"/>
      <c r="VO502" s="111"/>
      <c r="VP502" s="111"/>
      <c r="VQ502" s="111"/>
      <c r="VR502" s="111"/>
      <c r="VS502" s="111"/>
      <c r="VT502" s="111"/>
      <c r="VU502" s="111"/>
      <c r="VV502" s="111"/>
      <c r="VW502" s="111"/>
      <c r="VX502" s="111"/>
      <c r="VY502" s="111"/>
      <c r="VZ502" s="111"/>
      <c r="WA502" s="111"/>
      <c r="WB502" s="111"/>
      <c r="WC502" s="111"/>
      <c r="WD502" s="111"/>
      <c r="WE502" s="111"/>
      <c r="WF502" s="111"/>
      <c r="WG502" s="111"/>
      <c r="WH502" s="111"/>
      <c r="WI502" s="111"/>
      <c r="WJ502" s="111"/>
      <c r="WK502" s="111"/>
      <c r="WL502" s="111"/>
      <c r="WM502" s="111"/>
      <c r="WN502" s="111"/>
      <c r="WO502" s="111"/>
      <c r="WP502" s="111"/>
      <c r="WQ502" s="111"/>
      <c r="WR502" s="111"/>
      <c r="WS502" s="111"/>
      <c r="WT502" s="111"/>
      <c r="WU502" s="111"/>
      <c r="WV502" s="111"/>
      <c r="WW502" s="111"/>
      <c r="WX502" s="111"/>
      <c r="WY502" s="111"/>
      <c r="WZ502" s="111"/>
      <c r="XA502" s="111"/>
      <c r="XB502" s="111"/>
      <c r="XC502" s="111"/>
      <c r="XD502" s="111"/>
      <c r="XE502" s="111"/>
      <c r="XF502" s="111"/>
      <c r="XG502" s="111"/>
      <c r="XH502" s="111"/>
      <c r="XI502" s="111"/>
      <c r="XJ502" s="111"/>
      <c r="XK502" s="111"/>
      <c r="XL502" s="111"/>
      <c r="XM502" s="111"/>
      <c r="XN502" s="111"/>
      <c r="XO502" s="111"/>
      <c r="XP502" s="111"/>
      <c r="XQ502" s="111"/>
      <c r="XR502" s="111"/>
      <c r="XS502" s="111"/>
      <c r="XT502" s="111"/>
      <c r="XU502" s="111"/>
      <c r="XV502" s="111"/>
      <c r="XW502" s="111"/>
      <c r="XX502" s="111"/>
      <c r="XY502" s="111"/>
      <c r="XZ502" s="111"/>
      <c r="YA502" s="111"/>
      <c r="YB502" s="111"/>
      <c r="YC502" s="111"/>
      <c r="YD502" s="111"/>
      <c r="YE502" s="111"/>
      <c r="YF502" s="111"/>
      <c r="YG502" s="111"/>
      <c r="YH502" s="111"/>
      <c r="YI502" s="111"/>
      <c r="YJ502" s="111"/>
      <c r="YK502" s="111"/>
      <c r="YL502" s="111"/>
      <c r="YM502" s="111"/>
      <c r="YN502" s="111"/>
      <c r="YO502" s="111"/>
      <c r="YP502" s="111"/>
      <c r="YQ502" s="111"/>
      <c r="YR502" s="111"/>
      <c r="YS502" s="111"/>
      <c r="YT502" s="111"/>
      <c r="YU502" s="111"/>
      <c r="YV502" s="111"/>
      <c r="YW502" s="111"/>
      <c r="YX502" s="111"/>
      <c r="YY502" s="111"/>
      <c r="YZ502" s="111"/>
      <c r="ZA502" s="111"/>
      <c r="ZB502" s="111"/>
      <c r="ZC502" s="111"/>
      <c r="ZD502" s="111"/>
      <c r="ZE502" s="111"/>
      <c r="ZF502" s="111"/>
      <c r="ZG502" s="111"/>
      <c r="ZH502" s="111"/>
      <c r="ZI502" s="111"/>
      <c r="ZJ502" s="111"/>
      <c r="ZK502" s="111"/>
      <c r="ZL502" s="111"/>
      <c r="ZM502" s="111"/>
      <c r="ZN502" s="111"/>
      <c r="ZO502" s="111"/>
      <c r="ZP502" s="111"/>
      <c r="ZQ502" s="111"/>
      <c r="ZR502" s="111"/>
      <c r="ZS502" s="111"/>
      <c r="ZT502" s="111"/>
      <c r="ZU502" s="111"/>
      <c r="ZV502" s="111"/>
      <c r="ZW502" s="111"/>
      <c r="ZX502" s="111"/>
      <c r="ZY502" s="111"/>
      <c r="ZZ502" s="111"/>
      <c r="AAA502" s="111"/>
      <c r="AAB502" s="111"/>
      <c r="AAC502" s="111"/>
      <c r="AAD502" s="111"/>
      <c r="AAE502" s="111"/>
      <c r="AAF502" s="111"/>
      <c r="AAG502" s="111"/>
      <c r="AAH502" s="111"/>
      <c r="AAI502" s="111"/>
      <c r="AAJ502" s="111"/>
      <c r="AAK502" s="111"/>
      <c r="AAL502" s="111"/>
      <c r="AAM502" s="111"/>
      <c r="AAN502" s="111"/>
      <c r="AAO502" s="111"/>
      <c r="AAP502" s="111"/>
      <c r="AAQ502" s="111"/>
      <c r="AAR502" s="111"/>
      <c r="AAS502" s="111"/>
      <c r="AAT502" s="111"/>
      <c r="AAU502" s="111"/>
      <c r="AAV502" s="111"/>
      <c r="AAW502" s="111"/>
      <c r="AAX502" s="111"/>
      <c r="AAY502" s="111"/>
      <c r="AAZ502" s="111"/>
      <c r="ABA502" s="111"/>
      <c r="ABB502" s="111"/>
      <c r="ABC502" s="111"/>
      <c r="ABD502" s="111"/>
      <c r="ABE502" s="111"/>
      <c r="ABF502" s="111"/>
      <c r="ABG502" s="111"/>
      <c r="ABH502" s="111"/>
      <c r="ABI502" s="111"/>
      <c r="ABJ502" s="111"/>
      <c r="ABK502" s="111"/>
      <c r="ABL502" s="111"/>
      <c r="ABM502" s="111"/>
      <c r="ABN502" s="111"/>
      <c r="ABO502" s="111"/>
      <c r="ABP502" s="111"/>
      <c r="ABQ502" s="111"/>
      <c r="ABR502" s="111"/>
      <c r="ABS502" s="111"/>
      <c r="ABT502" s="111"/>
      <c r="ABU502" s="111"/>
      <c r="ABV502" s="111"/>
      <c r="ABW502" s="111"/>
      <c r="ABX502" s="111"/>
      <c r="ABY502" s="111"/>
      <c r="ABZ502" s="111"/>
      <c r="ACA502" s="111"/>
      <c r="ACB502" s="111"/>
      <c r="ACC502" s="111"/>
      <c r="ACD502" s="111"/>
      <c r="ACE502" s="111"/>
      <c r="ACF502" s="111"/>
      <c r="ACG502" s="111"/>
      <c r="ACH502" s="111"/>
      <c r="ACI502" s="111"/>
      <c r="ACJ502" s="111"/>
      <c r="ACK502" s="111"/>
      <c r="ACL502" s="111"/>
      <c r="ACM502" s="111"/>
      <c r="ACN502" s="111"/>
      <c r="ACO502" s="111"/>
      <c r="ACP502" s="111"/>
      <c r="ACQ502" s="111"/>
      <c r="ACR502" s="111"/>
      <c r="ACS502" s="111"/>
      <c r="ACT502" s="111"/>
      <c r="ACU502" s="111"/>
      <c r="ACV502" s="111"/>
      <c r="ACW502" s="111"/>
      <c r="ACX502" s="111"/>
      <c r="ACY502" s="111"/>
      <c r="ACZ502" s="111"/>
      <c r="ADA502" s="111"/>
      <c r="ADB502" s="111"/>
      <c r="ADC502" s="111"/>
      <c r="ADD502" s="111"/>
      <c r="ADE502" s="111"/>
      <c r="ADF502" s="111"/>
      <c r="ADG502" s="111"/>
      <c r="ADH502" s="111"/>
      <c r="ADI502" s="111"/>
      <c r="ADJ502" s="111"/>
      <c r="ADK502" s="111"/>
      <c r="ADL502" s="111"/>
      <c r="ADM502" s="111"/>
      <c r="ADN502" s="111"/>
      <c r="ADO502" s="111"/>
      <c r="ADP502" s="111"/>
      <c r="ADQ502" s="111"/>
      <c r="ADR502" s="111"/>
      <c r="ADS502" s="111"/>
      <c r="ADT502" s="111"/>
      <c r="ADU502" s="111"/>
      <c r="ADV502" s="111"/>
    </row>
    <row r="503" spans="4:802" s="110" customFormat="1"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  <c r="AA503" s="111"/>
      <c r="AB503" s="111"/>
      <c r="AC503" s="111"/>
      <c r="AD503" s="111"/>
      <c r="AE503" s="111"/>
      <c r="AF503" s="111"/>
      <c r="AG503" s="111"/>
      <c r="AH503" s="111"/>
      <c r="AI503" s="111"/>
      <c r="AJ503" s="111"/>
      <c r="AK503" s="111"/>
      <c r="AL503" s="111"/>
      <c r="AM503" s="111"/>
      <c r="AN503" s="111"/>
      <c r="AO503" s="111"/>
      <c r="AP503" s="111"/>
      <c r="AQ503" s="111"/>
      <c r="AR503" s="111"/>
      <c r="AS503" s="111"/>
      <c r="AT503" s="111"/>
      <c r="AU503" s="111"/>
      <c r="AV503" s="111"/>
      <c r="AW503" s="111"/>
      <c r="AX503" s="111"/>
      <c r="AY503" s="111"/>
      <c r="AZ503" s="111"/>
      <c r="BA503" s="111"/>
      <c r="BB503" s="111"/>
      <c r="BC503" s="111"/>
      <c r="BD503" s="111"/>
      <c r="BE503" s="111"/>
      <c r="BF503" s="111"/>
      <c r="BG503" s="111"/>
      <c r="BH503" s="111"/>
      <c r="BI503" s="111"/>
      <c r="BJ503" s="111"/>
      <c r="BK503" s="111"/>
      <c r="BL503" s="111"/>
      <c r="BM503" s="111"/>
      <c r="BN503" s="111"/>
      <c r="BO503" s="111"/>
      <c r="BP503" s="111"/>
      <c r="BQ503" s="111"/>
      <c r="BR503" s="111"/>
      <c r="BS503" s="111"/>
      <c r="BT503" s="111"/>
      <c r="BU503" s="111"/>
      <c r="BV503" s="111"/>
      <c r="BW503" s="111"/>
      <c r="BX503" s="111"/>
      <c r="BY503" s="111"/>
      <c r="BZ503" s="111"/>
      <c r="CA503" s="111"/>
      <c r="CB503" s="111"/>
      <c r="CC503" s="111"/>
      <c r="CD503" s="111"/>
      <c r="CE503" s="111"/>
      <c r="CF503" s="111"/>
      <c r="CG503" s="111"/>
      <c r="CH503" s="111"/>
      <c r="CI503" s="111"/>
      <c r="CJ503" s="111"/>
      <c r="CK503" s="111"/>
      <c r="CL503" s="111"/>
      <c r="CM503" s="111"/>
      <c r="CN503" s="111"/>
      <c r="CO503" s="111"/>
      <c r="CP503" s="111"/>
      <c r="CQ503" s="111"/>
      <c r="CR503" s="111"/>
      <c r="CS503" s="111"/>
      <c r="CT503" s="111"/>
      <c r="CU503" s="111"/>
      <c r="CV503" s="111"/>
      <c r="CW503" s="111"/>
      <c r="CX503" s="111"/>
      <c r="CY503" s="111"/>
      <c r="CZ503" s="111"/>
      <c r="DA503" s="111"/>
      <c r="DB503" s="111"/>
      <c r="DC503" s="111"/>
      <c r="DD503" s="111"/>
      <c r="DE503" s="111"/>
      <c r="DF503" s="111"/>
      <c r="DG503" s="111"/>
      <c r="DH503" s="111"/>
      <c r="DI503" s="111"/>
      <c r="DJ503" s="111"/>
      <c r="DK503" s="111"/>
      <c r="DL503" s="111"/>
      <c r="DM503" s="111"/>
      <c r="DN503" s="111"/>
      <c r="DO503" s="111"/>
      <c r="DP503" s="111"/>
      <c r="DQ503" s="111"/>
      <c r="DR503" s="111"/>
      <c r="DS503" s="111"/>
      <c r="DT503" s="111"/>
      <c r="DU503" s="111"/>
      <c r="DV503" s="111"/>
      <c r="DW503" s="111"/>
      <c r="DX503" s="111"/>
      <c r="DY503" s="111"/>
      <c r="DZ503" s="111"/>
      <c r="EA503" s="111"/>
      <c r="EB503" s="111"/>
      <c r="EC503" s="111"/>
      <c r="ED503" s="111"/>
      <c r="EE503" s="111"/>
      <c r="EF503" s="111"/>
      <c r="EG503" s="111"/>
      <c r="EH503" s="111"/>
      <c r="EI503" s="111"/>
      <c r="EJ503" s="111"/>
      <c r="EK503" s="111"/>
      <c r="EL503" s="111"/>
      <c r="EM503" s="111"/>
      <c r="EN503" s="111"/>
      <c r="EO503" s="111"/>
      <c r="EP503" s="111"/>
      <c r="EQ503" s="111"/>
      <c r="ER503" s="111"/>
      <c r="ES503" s="111"/>
      <c r="ET503" s="111"/>
      <c r="EU503" s="111"/>
      <c r="EV503" s="111"/>
      <c r="EW503" s="111"/>
      <c r="EX503" s="111"/>
      <c r="EY503" s="111"/>
      <c r="EZ503" s="111"/>
      <c r="FA503" s="111"/>
      <c r="FB503" s="111"/>
      <c r="FC503" s="111"/>
      <c r="FD503" s="111"/>
      <c r="FE503" s="111"/>
      <c r="FF503" s="111"/>
      <c r="FG503" s="111"/>
      <c r="FH503" s="111"/>
      <c r="FI503" s="111"/>
      <c r="FJ503" s="111"/>
      <c r="FK503" s="111"/>
      <c r="FL503" s="111"/>
      <c r="FM503" s="111"/>
      <c r="FN503" s="111"/>
      <c r="FO503" s="111"/>
      <c r="FP503" s="111"/>
      <c r="FQ503" s="111"/>
      <c r="FR503" s="111"/>
      <c r="FS503" s="111"/>
      <c r="FT503" s="111"/>
      <c r="FU503" s="111"/>
      <c r="FV503" s="111"/>
      <c r="FW503" s="111"/>
      <c r="FX503" s="111"/>
      <c r="FY503" s="111"/>
      <c r="FZ503" s="111"/>
      <c r="GA503" s="111"/>
      <c r="GB503" s="111"/>
      <c r="GC503" s="111"/>
      <c r="GD503" s="111"/>
      <c r="GE503" s="111"/>
      <c r="GF503" s="111"/>
      <c r="GG503" s="111"/>
      <c r="GH503" s="111"/>
      <c r="GI503" s="111"/>
      <c r="GJ503" s="111"/>
      <c r="GK503" s="111"/>
      <c r="GL503" s="111"/>
      <c r="GM503" s="111"/>
      <c r="GN503" s="111"/>
      <c r="GO503" s="111"/>
      <c r="GP503" s="111"/>
      <c r="GQ503" s="111"/>
      <c r="GR503" s="111"/>
      <c r="GS503" s="111"/>
      <c r="GT503" s="111"/>
      <c r="GU503" s="111"/>
      <c r="GV503" s="111"/>
      <c r="GW503" s="111"/>
      <c r="GX503" s="111"/>
      <c r="GY503" s="111"/>
      <c r="GZ503" s="111"/>
      <c r="HA503" s="111"/>
      <c r="HB503" s="111"/>
      <c r="HC503" s="111"/>
      <c r="HD503" s="111"/>
      <c r="HE503" s="111"/>
      <c r="HF503" s="111"/>
      <c r="HG503" s="111"/>
      <c r="HH503" s="111"/>
      <c r="HI503" s="111"/>
      <c r="HJ503" s="111"/>
      <c r="HK503" s="111"/>
      <c r="HL503" s="111"/>
      <c r="HM503" s="111"/>
      <c r="HN503" s="111"/>
      <c r="HO503" s="111"/>
      <c r="HP503" s="111"/>
      <c r="HQ503" s="111"/>
      <c r="HR503" s="111"/>
      <c r="HS503" s="111"/>
      <c r="HT503" s="111"/>
      <c r="HU503" s="111"/>
      <c r="HV503" s="111"/>
      <c r="HW503" s="111"/>
      <c r="HX503" s="111"/>
      <c r="HY503" s="111"/>
      <c r="HZ503" s="111"/>
      <c r="IA503" s="111"/>
      <c r="IB503" s="111"/>
      <c r="IC503" s="111"/>
      <c r="ID503" s="111"/>
      <c r="IE503" s="111"/>
      <c r="IF503" s="111"/>
      <c r="IG503" s="111"/>
      <c r="IH503" s="111"/>
      <c r="II503" s="111"/>
      <c r="IJ503" s="111"/>
      <c r="IK503" s="111"/>
      <c r="IL503" s="111"/>
      <c r="IM503" s="111"/>
      <c r="IN503" s="111"/>
      <c r="IO503" s="111"/>
      <c r="IP503" s="111"/>
      <c r="IQ503" s="111"/>
      <c r="IR503" s="111"/>
      <c r="IS503" s="111"/>
      <c r="IT503" s="111"/>
      <c r="IU503" s="111"/>
      <c r="IV503" s="111"/>
      <c r="IW503" s="111"/>
      <c r="IX503" s="111"/>
      <c r="IY503" s="111"/>
      <c r="IZ503" s="111"/>
      <c r="JA503" s="111"/>
      <c r="JB503" s="111"/>
      <c r="JC503" s="111"/>
      <c r="JD503" s="111"/>
      <c r="JE503" s="111"/>
      <c r="JF503" s="111"/>
      <c r="JG503" s="111"/>
      <c r="JH503" s="111"/>
      <c r="JI503" s="111"/>
      <c r="JJ503" s="111"/>
      <c r="JK503" s="111"/>
      <c r="JL503" s="111"/>
      <c r="JM503" s="111"/>
      <c r="JN503" s="111"/>
      <c r="JO503" s="111"/>
      <c r="JP503" s="111"/>
      <c r="JQ503" s="111"/>
      <c r="JR503" s="111"/>
      <c r="JS503" s="111"/>
      <c r="JT503" s="111"/>
      <c r="JU503" s="111"/>
      <c r="JV503" s="111"/>
      <c r="JW503" s="111"/>
      <c r="JX503" s="111"/>
      <c r="JY503" s="111"/>
      <c r="JZ503" s="111"/>
      <c r="KA503" s="111"/>
      <c r="KB503" s="111"/>
      <c r="KC503" s="111"/>
      <c r="KD503" s="111"/>
      <c r="KE503" s="111"/>
      <c r="KF503" s="111"/>
      <c r="KG503" s="111"/>
      <c r="KH503" s="111"/>
      <c r="KI503" s="111"/>
      <c r="KJ503" s="111"/>
      <c r="KK503" s="111"/>
      <c r="KL503" s="111"/>
      <c r="KM503" s="111"/>
      <c r="KN503" s="111"/>
      <c r="KO503" s="111"/>
      <c r="KP503" s="111"/>
      <c r="KQ503" s="111"/>
      <c r="KR503" s="111"/>
      <c r="KS503" s="111"/>
      <c r="KT503" s="111"/>
      <c r="KU503" s="111"/>
      <c r="KV503" s="111"/>
      <c r="KW503" s="111"/>
      <c r="KX503" s="111"/>
      <c r="KY503" s="111"/>
      <c r="KZ503" s="111"/>
      <c r="LA503" s="111"/>
      <c r="LB503" s="111"/>
      <c r="LC503" s="111"/>
      <c r="LD503" s="111"/>
      <c r="LE503" s="111"/>
      <c r="LF503" s="111"/>
      <c r="LG503" s="111"/>
      <c r="LH503" s="111"/>
      <c r="LI503" s="111"/>
      <c r="LJ503" s="111"/>
      <c r="LK503" s="111"/>
      <c r="LL503" s="111"/>
      <c r="LM503" s="111"/>
      <c r="LN503" s="111"/>
      <c r="LO503" s="111"/>
      <c r="LP503" s="111"/>
      <c r="LQ503" s="111"/>
      <c r="LR503" s="111"/>
      <c r="LS503" s="111"/>
      <c r="LT503" s="111"/>
      <c r="LU503" s="111"/>
      <c r="LV503" s="111"/>
      <c r="LW503" s="111"/>
      <c r="LX503" s="111"/>
      <c r="LY503" s="111"/>
      <c r="LZ503" s="111"/>
      <c r="MA503" s="111"/>
      <c r="MB503" s="111"/>
      <c r="MC503" s="111"/>
      <c r="MD503" s="111"/>
      <c r="ME503" s="111"/>
      <c r="MF503" s="111"/>
      <c r="MG503" s="111"/>
      <c r="MH503" s="111"/>
      <c r="MI503" s="111"/>
      <c r="MJ503" s="111"/>
      <c r="MK503" s="111"/>
      <c r="ML503" s="111"/>
      <c r="MM503" s="111"/>
      <c r="MN503" s="111"/>
      <c r="MO503" s="111"/>
      <c r="MP503" s="111"/>
      <c r="MQ503" s="111"/>
      <c r="MR503" s="111"/>
      <c r="MS503" s="111"/>
      <c r="MT503" s="111"/>
      <c r="MU503" s="111"/>
      <c r="MV503" s="111"/>
      <c r="MW503" s="111"/>
      <c r="MX503" s="111"/>
      <c r="MY503" s="111"/>
      <c r="MZ503" s="111"/>
      <c r="NA503" s="111"/>
      <c r="NB503" s="111"/>
      <c r="NC503" s="111"/>
      <c r="ND503" s="111"/>
      <c r="NE503" s="111"/>
      <c r="NF503" s="111"/>
      <c r="NG503" s="111"/>
      <c r="NH503" s="111"/>
      <c r="NI503" s="111"/>
      <c r="NJ503" s="111"/>
      <c r="NK503" s="111"/>
      <c r="NL503" s="111"/>
      <c r="NM503" s="111"/>
      <c r="NN503" s="111"/>
      <c r="NO503" s="111"/>
      <c r="NP503" s="111"/>
      <c r="NQ503" s="111"/>
      <c r="NR503" s="111"/>
      <c r="NS503" s="111"/>
      <c r="NT503" s="111"/>
      <c r="NU503" s="111"/>
      <c r="NV503" s="111"/>
      <c r="NW503" s="111"/>
      <c r="NX503" s="111"/>
      <c r="NY503" s="111"/>
      <c r="NZ503" s="111"/>
      <c r="OA503" s="111"/>
      <c r="OB503" s="111"/>
      <c r="OC503" s="111"/>
      <c r="OD503" s="111"/>
      <c r="OE503" s="111"/>
      <c r="OF503" s="111"/>
      <c r="OG503" s="111"/>
      <c r="OH503" s="111"/>
      <c r="OI503" s="111"/>
      <c r="OJ503" s="111"/>
      <c r="OK503" s="111"/>
      <c r="OL503" s="111"/>
      <c r="OM503" s="111"/>
      <c r="ON503" s="111"/>
      <c r="OO503" s="111"/>
      <c r="OP503" s="111"/>
      <c r="OQ503" s="111"/>
      <c r="OR503" s="111"/>
      <c r="OS503" s="111"/>
      <c r="OT503" s="111"/>
      <c r="OU503" s="111"/>
      <c r="OV503" s="111"/>
      <c r="OW503" s="111"/>
      <c r="OX503" s="111"/>
      <c r="OY503" s="111"/>
      <c r="OZ503" s="111"/>
      <c r="PA503" s="111"/>
      <c r="PB503" s="111"/>
      <c r="PC503" s="111"/>
      <c r="PD503" s="111"/>
      <c r="PE503" s="111"/>
      <c r="PF503" s="111"/>
      <c r="PG503" s="111"/>
      <c r="PH503" s="111"/>
      <c r="PI503" s="111"/>
      <c r="PJ503" s="111"/>
      <c r="PK503" s="111"/>
      <c r="PL503" s="111"/>
      <c r="PM503" s="111"/>
      <c r="PN503" s="111"/>
      <c r="PO503" s="111"/>
      <c r="PP503" s="111"/>
      <c r="PQ503" s="111"/>
      <c r="PR503" s="111"/>
      <c r="PS503" s="111"/>
      <c r="PT503" s="111"/>
      <c r="PU503" s="111"/>
      <c r="PV503" s="111"/>
      <c r="PW503" s="111"/>
      <c r="PX503" s="111"/>
      <c r="PY503" s="111"/>
      <c r="PZ503" s="111"/>
      <c r="QA503" s="111"/>
      <c r="QB503" s="111"/>
      <c r="QC503" s="111"/>
      <c r="QD503" s="111"/>
      <c r="QE503" s="111"/>
      <c r="QF503" s="111"/>
      <c r="QG503" s="111"/>
      <c r="QH503" s="111"/>
      <c r="QI503" s="111"/>
      <c r="QJ503" s="111"/>
      <c r="QK503" s="111"/>
      <c r="QL503" s="111"/>
      <c r="QM503" s="111"/>
      <c r="QN503" s="111"/>
      <c r="QO503" s="111"/>
      <c r="QP503" s="111"/>
      <c r="QQ503" s="111"/>
      <c r="QR503" s="111"/>
      <c r="QS503" s="111"/>
      <c r="QT503" s="111"/>
      <c r="QU503" s="111"/>
      <c r="QV503" s="111"/>
      <c r="QW503" s="111"/>
      <c r="QX503" s="111"/>
      <c r="QY503" s="111"/>
      <c r="QZ503" s="111"/>
      <c r="RA503" s="111"/>
      <c r="RB503" s="111"/>
      <c r="RC503" s="111"/>
      <c r="RD503" s="111"/>
      <c r="RE503" s="111"/>
      <c r="RF503" s="111"/>
      <c r="RG503" s="111"/>
      <c r="RH503" s="111"/>
      <c r="RI503" s="111"/>
      <c r="RJ503" s="111"/>
      <c r="RK503" s="111"/>
      <c r="RL503" s="111"/>
      <c r="RM503" s="111"/>
      <c r="RN503" s="111"/>
      <c r="RO503" s="111"/>
      <c r="RP503" s="111"/>
      <c r="RQ503" s="111"/>
      <c r="RR503" s="111"/>
      <c r="RS503" s="111"/>
      <c r="RT503" s="111"/>
      <c r="RU503" s="111"/>
      <c r="RV503" s="111"/>
      <c r="RW503" s="111"/>
      <c r="RX503" s="111"/>
      <c r="RY503" s="111"/>
      <c r="RZ503" s="111"/>
      <c r="SA503" s="111"/>
      <c r="SB503" s="111"/>
      <c r="SC503" s="111"/>
      <c r="SD503" s="111"/>
      <c r="SE503" s="111"/>
      <c r="SF503" s="111"/>
      <c r="SG503" s="111"/>
      <c r="SH503" s="111"/>
      <c r="SI503" s="111"/>
      <c r="SJ503" s="111"/>
      <c r="SK503" s="111"/>
      <c r="SL503" s="111"/>
      <c r="SM503" s="111"/>
      <c r="SN503" s="111"/>
      <c r="SO503" s="111"/>
      <c r="SP503" s="111"/>
      <c r="SQ503" s="111"/>
      <c r="SR503" s="111"/>
      <c r="SS503" s="111"/>
      <c r="ST503" s="111"/>
      <c r="SU503" s="111"/>
      <c r="SV503" s="111"/>
      <c r="SW503" s="111"/>
      <c r="SX503" s="111"/>
      <c r="SY503" s="111"/>
      <c r="SZ503" s="111"/>
      <c r="TA503" s="111"/>
      <c r="TB503" s="111"/>
      <c r="TC503" s="111"/>
      <c r="TD503" s="111"/>
      <c r="TE503" s="111"/>
      <c r="TF503" s="111"/>
      <c r="TG503" s="111"/>
      <c r="TH503" s="111"/>
      <c r="TI503" s="111"/>
      <c r="TJ503" s="111"/>
      <c r="TK503" s="111"/>
      <c r="TL503" s="111"/>
      <c r="TM503" s="111"/>
      <c r="TN503" s="111"/>
      <c r="TO503" s="111"/>
      <c r="TP503" s="111"/>
      <c r="TQ503" s="111"/>
      <c r="TR503" s="111"/>
      <c r="TS503" s="111"/>
      <c r="TT503" s="111"/>
      <c r="TU503" s="111"/>
      <c r="TV503" s="111"/>
      <c r="TW503" s="111"/>
      <c r="TX503" s="111"/>
      <c r="TY503" s="111"/>
      <c r="TZ503" s="111"/>
      <c r="UA503" s="111"/>
      <c r="UB503" s="111"/>
      <c r="UC503" s="111"/>
      <c r="UD503" s="111"/>
      <c r="UE503" s="111"/>
      <c r="UF503" s="111"/>
      <c r="UG503" s="111"/>
      <c r="UH503" s="111"/>
      <c r="UI503" s="111"/>
      <c r="UJ503" s="111"/>
      <c r="UK503" s="111"/>
      <c r="UL503" s="111"/>
      <c r="UM503" s="111"/>
      <c r="UN503" s="111"/>
      <c r="UO503" s="111"/>
      <c r="UP503" s="111"/>
      <c r="UQ503" s="111"/>
      <c r="UR503" s="111"/>
      <c r="US503" s="111"/>
      <c r="UT503" s="111"/>
      <c r="UU503" s="111"/>
      <c r="UV503" s="111"/>
      <c r="UW503" s="111"/>
      <c r="UX503" s="111"/>
      <c r="UY503" s="111"/>
      <c r="UZ503" s="111"/>
      <c r="VA503" s="111"/>
      <c r="VB503" s="111"/>
      <c r="VC503" s="111"/>
      <c r="VD503" s="111"/>
      <c r="VE503" s="111"/>
      <c r="VF503" s="111"/>
      <c r="VG503" s="111"/>
      <c r="VH503" s="111"/>
      <c r="VI503" s="111"/>
      <c r="VJ503" s="111"/>
      <c r="VK503" s="111"/>
      <c r="VL503" s="111"/>
      <c r="VM503" s="111"/>
      <c r="VN503" s="111"/>
      <c r="VO503" s="111"/>
      <c r="VP503" s="111"/>
      <c r="VQ503" s="111"/>
      <c r="VR503" s="111"/>
      <c r="VS503" s="111"/>
      <c r="VT503" s="111"/>
      <c r="VU503" s="111"/>
      <c r="VV503" s="111"/>
      <c r="VW503" s="111"/>
      <c r="VX503" s="111"/>
      <c r="VY503" s="111"/>
      <c r="VZ503" s="111"/>
      <c r="WA503" s="111"/>
      <c r="WB503" s="111"/>
      <c r="WC503" s="111"/>
      <c r="WD503" s="111"/>
      <c r="WE503" s="111"/>
      <c r="WF503" s="111"/>
      <c r="WG503" s="111"/>
      <c r="WH503" s="111"/>
      <c r="WI503" s="111"/>
      <c r="WJ503" s="111"/>
      <c r="WK503" s="111"/>
      <c r="WL503" s="111"/>
      <c r="WM503" s="111"/>
      <c r="WN503" s="111"/>
      <c r="WO503" s="111"/>
      <c r="WP503" s="111"/>
      <c r="WQ503" s="111"/>
      <c r="WR503" s="111"/>
      <c r="WS503" s="111"/>
      <c r="WT503" s="111"/>
      <c r="WU503" s="111"/>
      <c r="WV503" s="111"/>
      <c r="WW503" s="111"/>
      <c r="WX503" s="111"/>
      <c r="WY503" s="111"/>
      <c r="WZ503" s="111"/>
      <c r="XA503" s="111"/>
      <c r="XB503" s="111"/>
      <c r="XC503" s="111"/>
      <c r="XD503" s="111"/>
      <c r="XE503" s="111"/>
      <c r="XF503" s="111"/>
      <c r="XG503" s="111"/>
      <c r="XH503" s="111"/>
      <c r="XI503" s="111"/>
      <c r="XJ503" s="111"/>
      <c r="XK503" s="111"/>
      <c r="XL503" s="111"/>
      <c r="XM503" s="111"/>
      <c r="XN503" s="111"/>
      <c r="XO503" s="111"/>
      <c r="XP503" s="111"/>
      <c r="XQ503" s="111"/>
      <c r="XR503" s="111"/>
      <c r="XS503" s="111"/>
      <c r="XT503" s="111"/>
      <c r="XU503" s="111"/>
      <c r="XV503" s="111"/>
      <c r="XW503" s="111"/>
      <c r="XX503" s="111"/>
      <c r="XY503" s="111"/>
      <c r="XZ503" s="111"/>
      <c r="YA503" s="111"/>
      <c r="YB503" s="111"/>
      <c r="YC503" s="111"/>
      <c r="YD503" s="111"/>
      <c r="YE503" s="111"/>
      <c r="YF503" s="111"/>
      <c r="YG503" s="111"/>
      <c r="YH503" s="111"/>
      <c r="YI503" s="111"/>
      <c r="YJ503" s="111"/>
      <c r="YK503" s="111"/>
      <c r="YL503" s="111"/>
      <c r="YM503" s="111"/>
      <c r="YN503" s="111"/>
      <c r="YO503" s="111"/>
      <c r="YP503" s="111"/>
      <c r="YQ503" s="111"/>
      <c r="YR503" s="111"/>
      <c r="YS503" s="111"/>
      <c r="YT503" s="111"/>
      <c r="YU503" s="111"/>
      <c r="YV503" s="111"/>
      <c r="YW503" s="111"/>
      <c r="YX503" s="111"/>
      <c r="YY503" s="111"/>
      <c r="YZ503" s="111"/>
      <c r="ZA503" s="111"/>
      <c r="ZB503" s="111"/>
      <c r="ZC503" s="111"/>
      <c r="ZD503" s="111"/>
      <c r="ZE503" s="111"/>
      <c r="ZF503" s="111"/>
      <c r="ZG503" s="111"/>
      <c r="ZH503" s="111"/>
      <c r="ZI503" s="111"/>
      <c r="ZJ503" s="111"/>
      <c r="ZK503" s="111"/>
      <c r="ZL503" s="111"/>
      <c r="ZM503" s="111"/>
      <c r="ZN503" s="111"/>
      <c r="ZO503" s="111"/>
      <c r="ZP503" s="111"/>
      <c r="ZQ503" s="111"/>
      <c r="ZR503" s="111"/>
      <c r="ZS503" s="111"/>
      <c r="ZT503" s="111"/>
      <c r="ZU503" s="111"/>
      <c r="ZV503" s="111"/>
      <c r="ZW503" s="111"/>
      <c r="ZX503" s="111"/>
      <c r="ZY503" s="111"/>
      <c r="ZZ503" s="111"/>
      <c r="AAA503" s="111"/>
      <c r="AAB503" s="111"/>
      <c r="AAC503" s="111"/>
      <c r="AAD503" s="111"/>
      <c r="AAE503" s="111"/>
      <c r="AAF503" s="111"/>
      <c r="AAG503" s="111"/>
      <c r="AAH503" s="111"/>
      <c r="AAI503" s="111"/>
      <c r="AAJ503" s="111"/>
      <c r="AAK503" s="111"/>
      <c r="AAL503" s="111"/>
      <c r="AAM503" s="111"/>
      <c r="AAN503" s="111"/>
      <c r="AAO503" s="111"/>
      <c r="AAP503" s="111"/>
      <c r="AAQ503" s="111"/>
      <c r="AAR503" s="111"/>
      <c r="AAS503" s="111"/>
      <c r="AAT503" s="111"/>
      <c r="AAU503" s="111"/>
      <c r="AAV503" s="111"/>
      <c r="AAW503" s="111"/>
      <c r="AAX503" s="111"/>
      <c r="AAY503" s="111"/>
      <c r="AAZ503" s="111"/>
      <c r="ABA503" s="111"/>
      <c r="ABB503" s="111"/>
      <c r="ABC503" s="111"/>
      <c r="ABD503" s="111"/>
      <c r="ABE503" s="111"/>
      <c r="ABF503" s="111"/>
      <c r="ABG503" s="111"/>
      <c r="ABH503" s="111"/>
      <c r="ABI503" s="111"/>
      <c r="ABJ503" s="111"/>
      <c r="ABK503" s="111"/>
      <c r="ABL503" s="111"/>
      <c r="ABM503" s="111"/>
      <c r="ABN503" s="111"/>
      <c r="ABO503" s="111"/>
      <c r="ABP503" s="111"/>
      <c r="ABQ503" s="111"/>
      <c r="ABR503" s="111"/>
      <c r="ABS503" s="111"/>
      <c r="ABT503" s="111"/>
      <c r="ABU503" s="111"/>
      <c r="ABV503" s="111"/>
      <c r="ABW503" s="111"/>
      <c r="ABX503" s="111"/>
      <c r="ABY503" s="111"/>
      <c r="ABZ503" s="111"/>
      <c r="ACA503" s="111"/>
      <c r="ACB503" s="111"/>
      <c r="ACC503" s="111"/>
      <c r="ACD503" s="111"/>
      <c r="ACE503" s="111"/>
      <c r="ACF503" s="111"/>
      <c r="ACG503" s="111"/>
      <c r="ACH503" s="111"/>
      <c r="ACI503" s="111"/>
      <c r="ACJ503" s="111"/>
      <c r="ACK503" s="111"/>
      <c r="ACL503" s="111"/>
      <c r="ACM503" s="111"/>
      <c r="ACN503" s="111"/>
      <c r="ACO503" s="111"/>
      <c r="ACP503" s="111"/>
      <c r="ACQ503" s="111"/>
      <c r="ACR503" s="111"/>
      <c r="ACS503" s="111"/>
      <c r="ACT503" s="111"/>
      <c r="ACU503" s="111"/>
      <c r="ACV503" s="111"/>
      <c r="ACW503" s="111"/>
      <c r="ACX503" s="111"/>
      <c r="ACY503" s="111"/>
      <c r="ACZ503" s="111"/>
      <c r="ADA503" s="111"/>
      <c r="ADB503" s="111"/>
      <c r="ADC503" s="111"/>
      <c r="ADD503" s="111"/>
      <c r="ADE503" s="111"/>
      <c r="ADF503" s="111"/>
      <c r="ADG503" s="111"/>
      <c r="ADH503" s="111"/>
      <c r="ADI503" s="111"/>
      <c r="ADJ503" s="111"/>
      <c r="ADK503" s="111"/>
      <c r="ADL503" s="111"/>
      <c r="ADM503" s="111"/>
      <c r="ADN503" s="111"/>
      <c r="ADO503" s="111"/>
      <c r="ADP503" s="111"/>
      <c r="ADQ503" s="111"/>
      <c r="ADR503" s="111"/>
      <c r="ADS503" s="111"/>
      <c r="ADT503" s="111"/>
      <c r="ADU503" s="111"/>
      <c r="ADV503" s="111"/>
    </row>
    <row r="504" spans="4:802" s="110" customFormat="1"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  <c r="AA504" s="111"/>
      <c r="AB504" s="111"/>
      <c r="AC504" s="111"/>
      <c r="AD504" s="111"/>
      <c r="AE504" s="111"/>
      <c r="AF504" s="111"/>
      <c r="AG504" s="111"/>
      <c r="AH504" s="111"/>
      <c r="AI504" s="111"/>
      <c r="AJ504" s="111"/>
      <c r="AK504" s="111"/>
      <c r="AL504" s="111"/>
      <c r="AM504" s="111"/>
      <c r="AN504" s="111"/>
      <c r="AO504" s="111"/>
      <c r="AP504" s="111"/>
      <c r="AQ504" s="111"/>
      <c r="AR504" s="111"/>
      <c r="AS504" s="111"/>
      <c r="AT504" s="111"/>
      <c r="AU504" s="111"/>
      <c r="AV504" s="111"/>
      <c r="AW504" s="111"/>
      <c r="AX504" s="111"/>
      <c r="AY504" s="111"/>
      <c r="AZ504" s="111"/>
      <c r="BA504" s="111"/>
      <c r="BB504" s="111"/>
      <c r="BC504" s="111"/>
      <c r="BD504" s="111"/>
      <c r="BE504" s="111"/>
      <c r="BF504" s="111"/>
      <c r="BG504" s="111"/>
      <c r="BH504" s="111"/>
      <c r="BI504" s="111"/>
      <c r="BJ504" s="111"/>
      <c r="BK504" s="111"/>
      <c r="BL504" s="111"/>
      <c r="BM504" s="111"/>
      <c r="BN504" s="111"/>
      <c r="BO504" s="111"/>
      <c r="BP504" s="111"/>
      <c r="BQ504" s="111"/>
      <c r="BR504" s="111"/>
      <c r="BS504" s="111"/>
      <c r="BT504" s="111"/>
      <c r="BU504" s="111"/>
      <c r="BV504" s="111"/>
      <c r="BW504" s="111"/>
      <c r="BX504" s="111"/>
      <c r="BY504" s="111"/>
      <c r="BZ504" s="111"/>
      <c r="CA504" s="111"/>
      <c r="CB504" s="111"/>
      <c r="CC504" s="111"/>
      <c r="CD504" s="111"/>
      <c r="CE504" s="111"/>
      <c r="CF504" s="111"/>
      <c r="CG504" s="111"/>
      <c r="CH504" s="111"/>
      <c r="CI504" s="111"/>
      <c r="CJ504" s="111"/>
      <c r="CK504" s="111"/>
      <c r="CL504" s="111"/>
      <c r="CM504" s="111"/>
      <c r="CN504" s="111"/>
      <c r="CO504" s="111"/>
      <c r="CP504" s="111"/>
      <c r="CQ504" s="111"/>
      <c r="CR504" s="111"/>
      <c r="CS504" s="111"/>
      <c r="CT504" s="111"/>
      <c r="CU504" s="111"/>
      <c r="CV504" s="111"/>
      <c r="CW504" s="111"/>
      <c r="CX504" s="111"/>
      <c r="CY504" s="111"/>
      <c r="CZ504" s="111"/>
      <c r="DA504" s="111"/>
      <c r="DB504" s="111"/>
      <c r="DC504" s="111"/>
      <c r="DD504" s="111"/>
      <c r="DE504" s="111"/>
      <c r="DF504" s="111"/>
      <c r="DG504" s="111"/>
      <c r="DH504" s="111"/>
      <c r="DI504" s="111"/>
      <c r="DJ504" s="111"/>
      <c r="DK504" s="111"/>
      <c r="DL504" s="111"/>
      <c r="DM504" s="111"/>
      <c r="DN504" s="111"/>
      <c r="DO504" s="111"/>
      <c r="DP504" s="111"/>
      <c r="DQ504" s="111"/>
      <c r="DR504" s="111"/>
      <c r="DS504" s="111"/>
      <c r="DT504" s="111"/>
      <c r="DU504" s="111"/>
      <c r="DV504" s="111"/>
      <c r="DW504" s="111"/>
      <c r="DX504" s="111"/>
      <c r="DY504" s="111"/>
      <c r="DZ504" s="111"/>
      <c r="EA504" s="111"/>
      <c r="EB504" s="111"/>
      <c r="EC504" s="111"/>
      <c r="ED504" s="111"/>
      <c r="EE504" s="111"/>
      <c r="EF504" s="111"/>
      <c r="EG504" s="111"/>
      <c r="EH504" s="111"/>
      <c r="EI504" s="111"/>
      <c r="EJ504" s="111"/>
      <c r="EK504" s="111"/>
      <c r="EL504" s="111"/>
      <c r="EM504" s="111"/>
      <c r="EN504" s="111"/>
      <c r="EO504" s="111"/>
      <c r="EP504" s="111"/>
      <c r="EQ504" s="111"/>
      <c r="ER504" s="111"/>
      <c r="ES504" s="111"/>
      <c r="ET504" s="111"/>
      <c r="EU504" s="111"/>
      <c r="EV504" s="111"/>
      <c r="EW504" s="111"/>
      <c r="EX504" s="111"/>
      <c r="EY504" s="111"/>
      <c r="EZ504" s="111"/>
      <c r="FA504" s="111"/>
      <c r="FB504" s="111"/>
      <c r="FC504" s="111"/>
      <c r="FD504" s="111"/>
      <c r="FE504" s="111"/>
      <c r="FF504" s="111"/>
      <c r="FG504" s="111"/>
      <c r="FH504" s="111"/>
      <c r="FI504" s="111"/>
      <c r="FJ504" s="111"/>
      <c r="FK504" s="111"/>
      <c r="FL504" s="111"/>
      <c r="FM504" s="111"/>
      <c r="FN504" s="111"/>
      <c r="FO504" s="111"/>
      <c r="FP504" s="111"/>
      <c r="FQ504" s="111"/>
      <c r="FR504" s="111"/>
      <c r="FS504" s="111"/>
      <c r="FT504" s="111"/>
      <c r="FU504" s="111"/>
      <c r="FV504" s="111"/>
      <c r="FW504" s="111"/>
      <c r="FX504" s="111"/>
      <c r="FY504" s="111"/>
      <c r="FZ504" s="111"/>
      <c r="GA504" s="111"/>
      <c r="GB504" s="111"/>
      <c r="GC504" s="111"/>
      <c r="GD504" s="111"/>
      <c r="GE504" s="111"/>
      <c r="GF504" s="111"/>
      <c r="GG504" s="111"/>
      <c r="GH504" s="111"/>
      <c r="GI504" s="111"/>
      <c r="GJ504" s="111"/>
      <c r="GK504" s="111"/>
      <c r="GL504" s="111"/>
      <c r="GM504" s="111"/>
      <c r="GN504" s="111"/>
      <c r="GO504" s="111"/>
      <c r="GP504" s="111"/>
      <c r="GQ504" s="111"/>
      <c r="GR504" s="111"/>
      <c r="GS504" s="111"/>
      <c r="GT504" s="111"/>
      <c r="GU504" s="111"/>
      <c r="GV504" s="111"/>
      <c r="GW504" s="111"/>
      <c r="GX504" s="111"/>
      <c r="GY504" s="111"/>
      <c r="GZ504" s="111"/>
      <c r="HA504" s="111"/>
      <c r="HB504" s="111"/>
      <c r="HC504" s="111"/>
      <c r="HD504" s="111"/>
      <c r="HE504" s="111"/>
      <c r="HF504" s="111"/>
      <c r="HG504" s="111"/>
      <c r="HH504" s="111"/>
      <c r="HI504" s="111"/>
      <c r="HJ504" s="111"/>
      <c r="HK504" s="111"/>
      <c r="HL504" s="111"/>
      <c r="HM504" s="111"/>
      <c r="HN504" s="111"/>
      <c r="HO504" s="111"/>
      <c r="HP504" s="111"/>
      <c r="HQ504" s="111"/>
      <c r="HR504" s="111"/>
      <c r="HS504" s="111"/>
      <c r="HT504" s="111"/>
      <c r="HU504" s="111"/>
      <c r="HV504" s="111"/>
      <c r="HW504" s="111"/>
      <c r="HX504" s="111"/>
      <c r="HY504" s="111"/>
      <c r="HZ504" s="111"/>
      <c r="IA504" s="111"/>
      <c r="IB504" s="111"/>
      <c r="IC504" s="111"/>
      <c r="ID504" s="111"/>
      <c r="IE504" s="111"/>
      <c r="IF504" s="111"/>
      <c r="IG504" s="111"/>
      <c r="IH504" s="111"/>
      <c r="II504" s="111"/>
      <c r="IJ504" s="111"/>
      <c r="IK504" s="111"/>
      <c r="IL504" s="111"/>
      <c r="IM504" s="111"/>
      <c r="IN504" s="111"/>
      <c r="IO504" s="111"/>
      <c r="IP504" s="111"/>
      <c r="IQ504" s="111"/>
      <c r="IR504" s="111"/>
      <c r="IS504" s="111"/>
      <c r="IT504" s="111"/>
      <c r="IU504" s="111"/>
      <c r="IV504" s="111"/>
      <c r="IW504" s="111"/>
      <c r="IX504" s="111"/>
      <c r="IY504" s="111"/>
      <c r="IZ504" s="111"/>
      <c r="JA504" s="111"/>
      <c r="JB504" s="111"/>
      <c r="JC504" s="111"/>
      <c r="JD504" s="111"/>
      <c r="JE504" s="111"/>
      <c r="JF504" s="111"/>
      <c r="JG504" s="111"/>
      <c r="JH504" s="111"/>
      <c r="JI504" s="111"/>
      <c r="JJ504" s="111"/>
      <c r="JK504" s="111"/>
      <c r="JL504" s="111"/>
      <c r="JM504" s="111"/>
      <c r="JN504" s="111"/>
      <c r="JO504" s="111"/>
      <c r="JP504" s="111"/>
      <c r="JQ504" s="111"/>
      <c r="JR504" s="111"/>
      <c r="JS504" s="111"/>
      <c r="JT504" s="111"/>
      <c r="JU504" s="111"/>
      <c r="JV504" s="111"/>
      <c r="JW504" s="111"/>
      <c r="JX504" s="111"/>
      <c r="JY504" s="111"/>
      <c r="JZ504" s="111"/>
      <c r="KA504" s="111"/>
      <c r="KB504" s="111"/>
      <c r="KC504" s="111"/>
      <c r="KD504" s="111"/>
      <c r="KE504" s="111"/>
      <c r="KF504" s="111"/>
      <c r="KG504" s="111"/>
      <c r="KH504" s="111"/>
      <c r="KI504" s="111"/>
      <c r="KJ504" s="111"/>
      <c r="KK504" s="111"/>
      <c r="KL504" s="111"/>
      <c r="KM504" s="111"/>
      <c r="KN504" s="111"/>
      <c r="KO504" s="111"/>
      <c r="KP504" s="111"/>
      <c r="KQ504" s="111"/>
      <c r="KR504" s="111"/>
      <c r="KS504" s="111"/>
      <c r="KT504" s="111"/>
      <c r="KU504" s="111"/>
      <c r="KV504" s="111"/>
      <c r="KW504" s="111"/>
      <c r="KX504" s="111"/>
      <c r="KY504" s="111"/>
      <c r="KZ504" s="111"/>
      <c r="LA504" s="111"/>
      <c r="LB504" s="111"/>
      <c r="LC504" s="111"/>
      <c r="LD504" s="111"/>
      <c r="LE504" s="111"/>
      <c r="LF504" s="111"/>
      <c r="LG504" s="111"/>
      <c r="LH504" s="111"/>
      <c r="LI504" s="111"/>
      <c r="LJ504" s="111"/>
      <c r="LK504" s="111"/>
      <c r="LL504" s="111"/>
      <c r="LM504" s="111"/>
      <c r="LN504" s="111"/>
      <c r="LO504" s="111"/>
      <c r="LP504" s="111"/>
      <c r="LQ504" s="111"/>
      <c r="LR504" s="111"/>
      <c r="LS504" s="111"/>
      <c r="LT504" s="111"/>
      <c r="LU504" s="111"/>
      <c r="LV504" s="111"/>
      <c r="LW504" s="111"/>
      <c r="LX504" s="111"/>
      <c r="LY504" s="111"/>
      <c r="LZ504" s="111"/>
      <c r="MA504" s="111"/>
      <c r="MB504" s="111"/>
      <c r="MC504" s="111"/>
      <c r="MD504" s="111"/>
      <c r="ME504" s="111"/>
      <c r="MF504" s="111"/>
      <c r="MG504" s="111"/>
      <c r="MH504" s="111"/>
      <c r="MI504" s="111"/>
      <c r="MJ504" s="111"/>
      <c r="MK504" s="111"/>
      <c r="ML504" s="111"/>
      <c r="MM504" s="111"/>
      <c r="MN504" s="111"/>
      <c r="MO504" s="111"/>
      <c r="MP504" s="111"/>
      <c r="MQ504" s="111"/>
      <c r="MR504" s="111"/>
      <c r="MS504" s="111"/>
      <c r="MT504" s="111"/>
      <c r="MU504" s="111"/>
      <c r="MV504" s="111"/>
      <c r="MW504" s="111"/>
      <c r="MX504" s="111"/>
      <c r="MY504" s="111"/>
      <c r="MZ504" s="111"/>
      <c r="NA504" s="111"/>
      <c r="NB504" s="111"/>
      <c r="NC504" s="111"/>
      <c r="ND504" s="111"/>
      <c r="NE504" s="111"/>
      <c r="NF504" s="111"/>
      <c r="NG504" s="111"/>
      <c r="NH504" s="111"/>
      <c r="NI504" s="111"/>
      <c r="NJ504" s="111"/>
      <c r="NK504" s="111"/>
      <c r="NL504" s="111"/>
      <c r="NM504" s="111"/>
      <c r="NN504" s="111"/>
      <c r="NO504" s="111"/>
      <c r="NP504" s="111"/>
      <c r="NQ504" s="111"/>
      <c r="NR504" s="111"/>
      <c r="NS504" s="111"/>
      <c r="NT504" s="111"/>
      <c r="NU504" s="111"/>
      <c r="NV504" s="111"/>
      <c r="NW504" s="111"/>
      <c r="NX504" s="111"/>
      <c r="NY504" s="111"/>
      <c r="NZ504" s="111"/>
      <c r="OA504" s="111"/>
      <c r="OB504" s="111"/>
      <c r="OC504" s="111"/>
      <c r="OD504" s="111"/>
      <c r="OE504" s="111"/>
      <c r="OF504" s="111"/>
      <c r="OG504" s="111"/>
      <c r="OH504" s="111"/>
      <c r="OI504" s="111"/>
      <c r="OJ504" s="111"/>
      <c r="OK504" s="111"/>
      <c r="OL504" s="111"/>
      <c r="OM504" s="111"/>
      <c r="ON504" s="111"/>
      <c r="OO504" s="111"/>
      <c r="OP504" s="111"/>
      <c r="OQ504" s="111"/>
      <c r="OR504" s="111"/>
      <c r="OS504" s="111"/>
      <c r="OT504" s="111"/>
      <c r="OU504" s="111"/>
      <c r="OV504" s="111"/>
      <c r="OW504" s="111"/>
      <c r="OX504" s="111"/>
      <c r="OY504" s="111"/>
      <c r="OZ504" s="111"/>
      <c r="PA504" s="111"/>
      <c r="PB504" s="111"/>
      <c r="PC504" s="111"/>
      <c r="PD504" s="111"/>
      <c r="PE504" s="111"/>
      <c r="PF504" s="111"/>
      <c r="PG504" s="111"/>
      <c r="PH504" s="111"/>
      <c r="PI504" s="111"/>
      <c r="PJ504" s="111"/>
      <c r="PK504" s="111"/>
      <c r="PL504" s="111"/>
      <c r="PM504" s="111"/>
      <c r="PN504" s="111"/>
      <c r="PO504" s="111"/>
      <c r="PP504" s="111"/>
      <c r="PQ504" s="111"/>
      <c r="PR504" s="111"/>
      <c r="PS504" s="111"/>
      <c r="PT504" s="111"/>
      <c r="PU504" s="111"/>
      <c r="PV504" s="111"/>
      <c r="PW504" s="111"/>
      <c r="PX504" s="111"/>
      <c r="PY504" s="111"/>
      <c r="PZ504" s="111"/>
      <c r="QA504" s="111"/>
      <c r="QB504" s="111"/>
      <c r="QC504" s="111"/>
      <c r="QD504" s="111"/>
      <c r="QE504" s="111"/>
      <c r="QF504" s="111"/>
      <c r="QG504" s="111"/>
      <c r="QH504" s="111"/>
      <c r="QI504" s="111"/>
      <c r="QJ504" s="111"/>
      <c r="QK504" s="111"/>
      <c r="QL504" s="111"/>
      <c r="QM504" s="111"/>
      <c r="QN504" s="111"/>
      <c r="QO504" s="111"/>
      <c r="QP504" s="111"/>
      <c r="QQ504" s="111"/>
      <c r="QR504" s="111"/>
      <c r="QS504" s="111"/>
      <c r="QT504" s="111"/>
      <c r="QU504" s="111"/>
      <c r="QV504" s="111"/>
      <c r="QW504" s="111"/>
      <c r="QX504" s="111"/>
      <c r="QY504" s="111"/>
      <c r="QZ504" s="111"/>
      <c r="RA504" s="111"/>
      <c r="RB504" s="111"/>
      <c r="RC504" s="111"/>
      <c r="RD504" s="111"/>
      <c r="RE504" s="111"/>
      <c r="RF504" s="111"/>
      <c r="RG504" s="111"/>
      <c r="RH504" s="111"/>
      <c r="RI504" s="111"/>
      <c r="RJ504" s="111"/>
      <c r="RK504" s="111"/>
      <c r="RL504" s="111"/>
      <c r="RM504" s="111"/>
      <c r="RN504" s="111"/>
      <c r="RO504" s="111"/>
      <c r="RP504" s="111"/>
      <c r="RQ504" s="111"/>
      <c r="RR504" s="111"/>
      <c r="RS504" s="111"/>
      <c r="RT504" s="111"/>
      <c r="RU504" s="111"/>
      <c r="RV504" s="111"/>
      <c r="RW504" s="111"/>
      <c r="RX504" s="111"/>
      <c r="RY504" s="111"/>
      <c r="RZ504" s="111"/>
      <c r="SA504" s="111"/>
      <c r="SB504" s="111"/>
      <c r="SC504" s="111"/>
      <c r="SD504" s="111"/>
      <c r="SE504" s="111"/>
      <c r="SF504" s="111"/>
      <c r="SG504" s="111"/>
      <c r="SH504" s="111"/>
      <c r="SI504" s="111"/>
      <c r="SJ504" s="111"/>
      <c r="SK504" s="111"/>
      <c r="SL504" s="111"/>
      <c r="SM504" s="111"/>
      <c r="SN504" s="111"/>
      <c r="SO504" s="111"/>
      <c r="SP504" s="111"/>
      <c r="SQ504" s="111"/>
      <c r="SR504" s="111"/>
      <c r="SS504" s="111"/>
      <c r="ST504" s="111"/>
      <c r="SU504" s="111"/>
      <c r="SV504" s="111"/>
      <c r="SW504" s="111"/>
      <c r="SX504" s="111"/>
      <c r="SY504" s="111"/>
      <c r="SZ504" s="111"/>
      <c r="TA504" s="111"/>
      <c r="TB504" s="111"/>
      <c r="TC504" s="111"/>
      <c r="TD504" s="111"/>
      <c r="TE504" s="111"/>
      <c r="TF504" s="111"/>
      <c r="TG504" s="111"/>
      <c r="TH504" s="111"/>
      <c r="TI504" s="111"/>
      <c r="TJ504" s="111"/>
      <c r="TK504" s="111"/>
      <c r="TL504" s="111"/>
      <c r="TM504" s="111"/>
      <c r="TN504" s="111"/>
      <c r="TO504" s="111"/>
      <c r="TP504" s="111"/>
      <c r="TQ504" s="111"/>
      <c r="TR504" s="111"/>
      <c r="TS504" s="111"/>
      <c r="TT504" s="111"/>
      <c r="TU504" s="111"/>
      <c r="TV504" s="111"/>
      <c r="TW504" s="111"/>
      <c r="TX504" s="111"/>
      <c r="TY504" s="111"/>
      <c r="TZ504" s="111"/>
      <c r="UA504" s="111"/>
      <c r="UB504" s="111"/>
      <c r="UC504" s="111"/>
      <c r="UD504" s="111"/>
      <c r="UE504" s="111"/>
      <c r="UF504" s="111"/>
      <c r="UG504" s="111"/>
      <c r="UH504" s="111"/>
      <c r="UI504" s="111"/>
      <c r="UJ504" s="111"/>
      <c r="UK504" s="111"/>
      <c r="UL504" s="111"/>
      <c r="UM504" s="111"/>
      <c r="UN504" s="111"/>
      <c r="UO504" s="111"/>
      <c r="UP504" s="111"/>
      <c r="UQ504" s="111"/>
      <c r="UR504" s="111"/>
      <c r="US504" s="111"/>
      <c r="UT504" s="111"/>
      <c r="UU504" s="111"/>
      <c r="UV504" s="111"/>
      <c r="UW504" s="111"/>
      <c r="UX504" s="111"/>
      <c r="UY504" s="111"/>
      <c r="UZ504" s="111"/>
      <c r="VA504" s="111"/>
      <c r="VB504" s="111"/>
      <c r="VC504" s="111"/>
      <c r="VD504" s="111"/>
      <c r="VE504" s="111"/>
      <c r="VF504" s="111"/>
      <c r="VG504" s="111"/>
      <c r="VH504" s="111"/>
      <c r="VI504" s="111"/>
      <c r="VJ504" s="111"/>
      <c r="VK504" s="111"/>
      <c r="VL504" s="111"/>
      <c r="VM504" s="111"/>
      <c r="VN504" s="111"/>
      <c r="VO504" s="111"/>
      <c r="VP504" s="111"/>
      <c r="VQ504" s="111"/>
      <c r="VR504" s="111"/>
      <c r="VS504" s="111"/>
      <c r="VT504" s="111"/>
      <c r="VU504" s="111"/>
      <c r="VV504" s="111"/>
      <c r="VW504" s="111"/>
      <c r="VX504" s="111"/>
      <c r="VY504" s="111"/>
      <c r="VZ504" s="111"/>
      <c r="WA504" s="111"/>
      <c r="WB504" s="111"/>
      <c r="WC504" s="111"/>
      <c r="WD504" s="111"/>
      <c r="WE504" s="111"/>
      <c r="WF504" s="111"/>
      <c r="WG504" s="111"/>
      <c r="WH504" s="111"/>
      <c r="WI504" s="111"/>
      <c r="WJ504" s="111"/>
      <c r="WK504" s="111"/>
      <c r="WL504" s="111"/>
      <c r="WM504" s="111"/>
      <c r="WN504" s="111"/>
      <c r="WO504" s="111"/>
      <c r="WP504" s="111"/>
      <c r="WQ504" s="111"/>
      <c r="WR504" s="111"/>
      <c r="WS504" s="111"/>
      <c r="WT504" s="111"/>
      <c r="WU504" s="111"/>
      <c r="WV504" s="111"/>
      <c r="WW504" s="111"/>
      <c r="WX504" s="111"/>
      <c r="WY504" s="111"/>
      <c r="WZ504" s="111"/>
      <c r="XA504" s="111"/>
      <c r="XB504" s="111"/>
      <c r="XC504" s="111"/>
      <c r="XD504" s="111"/>
      <c r="XE504" s="111"/>
      <c r="XF504" s="111"/>
      <c r="XG504" s="111"/>
      <c r="XH504" s="111"/>
      <c r="XI504" s="111"/>
      <c r="XJ504" s="111"/>
      <c r="XK504" s="111"/>
      <c r="XL504" s="111"/>
      <c r="XM504" s="111"/>
      <c r="XN504" s="111"/>
      <c r="XO504" s="111"/>
      <c r="XP504" s="111"/>
      <c r="XQ504" s="111"/>
      <c r="XR504" s="111"/>
      <c r="XS504" s="111"/>
      <c r="XT504" s="111"/>
      <c r="XU504" s="111"/>
      <c r="XV504" s="111"/>
      <c r="XW504" s="111"/>
      <c r="XX504" s="111"/>
      <c r="XY504" s="111"/>
      <c r="XZ504" s="111"/>
      <c r="YA504" s="111"/>
      <c r="YB504" s="111"/>
      <c r="YC504" s="111"/>
      <c r="YD504" s="111"/>
      <c r="YE504" s="111"/>
      <c r="YF504" s="111"/>
      <c r="YG504" s="111"/>
      <c r="YH504" s="111"/>
      <c r="YI504" s="111"/>
      <c r="YJ504" s="111"/>
      <c r="YK504" s="111"/>
      <c r="YL504" s="111"/>
      <c r="YM504" s="111"/>
      <c r="YN504" s="111"/>
      <c r="YO504" s="111"/>
      <c r="YP504" s="111"/>
      <c r="YQ504" s="111"/>
      <c r="YR504" s="111"/>
      <c r="YS504" s="111"/>
      <c r="YT504" s="111"/>
      <c r="YU504" s="111"/>
      <c r="YV504" s="111"/>
      <c r="YW504" s="111"/>
      <c r="YX504" s="111"/>
      <c r="YY504" s="111"/>
      <c r="YZ504" s="111"/>
      <c r="ZA504" s="111"/>
      <c r="ZB504" s="111"/>
      <c r="ZC504" s="111"/>
      <c r="ZD504" s="111"/>
      <c r="ZE504" s="111"/>
      <c r="ZF504" s="111"/>
      <c r="ZG504" s="111"/>
      <c r="ZH504" s="111"/>
      <c r="ZI504" s="111"/>
      <c r="ZJ504" s="111"/>
      <c r="ZK504" s="111"/>
      <c r="ZL504" s="111"/>
      <c r="ZM504" s="111"/>
      <c r="ZN504" s="111"/>
      <c r="ZO504" s="111"/>
      <c r="ZP504" s="111"/>
      <c r="ZQ504" s="111"/>
      <c r="ZR504" s="111"/>
      <c r="ZS504" s="111"/>
      <c r="ZT504" s="111"/>
      <c r="ZU504" s="111"/>
      <c r="ZV504" s="111"/>
      <c r="ZW504" s="111"/>
      <c r="ZX504" s="111"/>
      <c r="ZY504" s="111"/>
      <c r="ZZ504" s="111"/>
      <c r="AAA504" s="111"/>
      <c r="AAB504" s="111"/>
      <c r="AAC504" s="111"/>
      <c r="AAD504" s="111"/>
      <c r="AAE504" s="111"/>
      <c r="AAF504" s="111"/>
      <c r="AAG504" s="111"/>
      <c r="AAH504" s="111"/>
      <c r="AAI504" s="111"/>
      <c r="AAJ504" s="111"/>
      <c r="AAK504" s="111"/>
      <c r="AAL504" s="111"/>
      <c r="AAM504" s="111"/>
      <c r="AAN504" s="111"/>
      <c r="AAO504" s="111"/>
      <c r="AAP504" s="111"/>
      <c r="AAQ504" s="111"/>
      <c r="AAR504" s="111"/>
      <c r="AAS504" s="111"/>
      <c r="AAT504" s="111"/>
      <c r="AAU504" s="111"/>
      <c r="AAV504" s="111"/>
      <c r="AAW504" s="111"/>
      <c r="AAX504" s="111"/>
      <c r="AAY504" s="111"/>
      <c r="AAZ504" s="111"/>
      <c r="ABA504" s="111"/>
      <c r="ABB504" s="111"/>
      <c r="ABC504" s="111"/>
      <c r="ABD504" s="111"/>
      <c r="ABE504" s="111"/>
      <c r="ABF504" s="111"/>
      <c r="ABG504" s="111"/>
      <c r="ABH504" s="111"/>
      <c r="ABI504" s="111"/>
      <c r="ABJ504" s="111"/>
      <c r="ABK504" s="111"/>
      <c r="ABL504" s="111"/>
      <c r="ABM504" s="111"/>
      <c r="ABN504" s="111"/>
      <c r="ABO504" s="111"/>
      <c r="ABP504" s="111"/>
      <c r="ABQ504" s="111"/>
      <c r="ABR504" s="111"/>
      <c r="ABS504" s="111"/>
      <c r="ABT504" s="111"/>
      <c r="ABU504" s="111"/>
      <c r="ABV504" s="111"/>
      <c r="ABW504" s="111"/>
      <c r="ABX504" s="111"/>
      <c r="ABY504" s="111"/>
      <c r="ABZ504" s="111"/>
      <c r="ACA504" s="111"/>
      <c r="ACB504" s="111"/>
      <c r="ACC504" s="111"/>
      <c r="ACD504" s="111"/>
      <c r="ACE504" s="111"/>
      <c r="ACF504" s="111"/>
      <c r="ACG504" s="111"/>
      <c r="ACH504" s="111"/>
      <c r="ACI504" s="111"/>
      <c r="ACJ504" s="111"/>
      <c r="ACK504" s="111"/>
      <c r="ACL504" s="111"/>
      <c r="ACM504" s="111"/>
      <c r="ACN504" s="111"/>
      <c r="ACO504" s="111"/>
      <c r="ACP504" s="111"/>
      <c r="ACQ504" s="111"/>
      <c r="ACR504" s="111"/>
      <c r="ACS504" s="111"/>
      <c r="ACT504" s="111"/>
      <c r="ACU504" s="111"/>
      <c r="ACV504" s="111"/>
      <c r="ACW504" s="111"/>
      <c r="ACX504" s="111"/>
      <c r="ACY504" s="111"/>
      <c r="ACZ504" s="111"/>
      <c r="ADA504" s="111"/>
      <c r="ADB504" s="111"/>
      <c r="ADC504" s="111"/>
      <c r="ADD504" s="111"/>
      <c r="ADE504" s="111"/>
      <c r="ADF504" s="111"/>
      <c r="ADG504" s="111"/>
      <c r="ADH504" s="111"/>
      <c r="ADI504" s="111"/>
      <c r="ADJ504" s="111"/>
      <c r="ADK504" s="111"/>
      <c r="ADL504" s="111"/>
      <c r="ADM504" s="111"/>
      <c r="ADN504" s="111"/>
      <c r="ADO504" s="111"/>
      <c r="ADP504" s="111"/>
      <c r="ADQ504" s="111"/>
      <c r="ADR504" s="111"/>
      <c r="ADS504" s="111"/>
      <c r="ADT504" s="111"/>
      <c r="ADU504" s="111"/>
      <c r="ADV504" s="111"/>
    </row>
    <row r="505" spans="4:802" s="110" customFormat="1"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  <c r="AA505" s="111"/>
      <c r="AB505" s="111"/>
      <c r="AC505" s="111"/>
      <c r="AD505" s="111"/>
      <c r="AE505" s="111"/>
      <c r="AF505" s="111"/>
      <c r="AG505" s="111"/>
      <c r="AH505" s="111"/>
      <c r="AI505" s="111"/>
      <c r="AJ505" s="111"/>
      <c r="AK505" s="111"/>
      <c r="AL505" s="111"/>
      <c r="AM505" s="111"/>
      <c r="AN505" s="111"/>
      <c r="AO505" s="111"/>
      <c r="AP505" s="111"/>
      <c r="AQ505" s="111"/>
      <c r="AR505" s="111"/>
      <c r="AS505" s="111"/>
      <c r="AT505" s="111"/>
      <c r="AU505" s="111"/>
      <c r="AV505" s="111"/>
      <c r="AW505" s="111"/>
      <c r="AX505" s="111"/>
      <c r="AY505" s="111"/>
      <c r="AZ505" s="111"/>
      <c r="BA505" s="111"/>
      <c r="BB505" s="111"/>
      <c r="BC505" s="111"/>
      <c r="BD505" s="111"/>
      <c r="BE505" s="111"/>
      <c r="BF505" s="111"/>
      <c r="BG505" s="111"/>
      <c r="BH505" s="111"/>
      <c r="BI505" s="111"/>
      <c r="BJ505" s="111"/>
      <c r="BK505" s="111"/>
      <c r="BL505" s="111"/>
      <c r="BM505" s="111"/>
      <c r="BN505" s="111"/>
      <c r="BO505" s="111"/>
      <c r="BP505" s="111"/>
      <c r="BQ505" s="111"/>
      <c r="BR505" s="111"/>
      <c r="BS505" s="111"/>
      <c r="BT505" s="111"/>
      <c r="BU505" s="111"/>
      <c r="BV505" s="111"/>
      <c r="BW505" s="111"/>
      <c r="BX505" s="111"/>
      <c r="BY505" s="111"/>
      <c r="BZ505" s="111"/>
      <c r="CA505" s="111"/>
      <c r="CB505" s="111"/>
      <c r="CC505" s="111"/>
      <c r="CD505" s="111"/>
      <c r="CE505" s="111"/>
      <c r="CF505" s="111"/>
      <c r="CG505" s="111"/>
      <c r="CH505" s="111"/>
      <c r="CI505" s="111"/>
      <c r="CJ505" s="111"/>
      <c r="CK505" s="111"/>
      <c r="CL505" s="111"/>
      <c r="CM505" s="111"/>
      <c r="CN505" s="111"/>
      <c r="CO505" s="111"/>
      <c r="CP505" s="111"/>
      <c r="CQ505" s="111"/>
      <c r="CR505" s="111"/>
      <c r="CS505" s="111"/>
      <c r="CT505" s="111"/>
      <c r="CU505" s="111"/>
      <c r="CV505" s="111"/>
      <c r="CW505" s="111"/>
      <c r="CX505" s="111"/>
      <c r="CY505" s="111"/>
      <c r="CZ505" s="111"/>
      <c r="DA505" s="111"/>
      <c r="DB505" s="111"/>
      <c r="DC505" s="111"/>
      <c r="DD505" s="111"/>
      <c r="DE505" s="111"/>
      <c r="DF505" s="111"/>
      <c r="DG505" s="111"/>
      <c r="DH505" s="111"/>
      <c r="DI505" s="111"/>
      <c r="DJ505" s="111"/>
      <c r="DK505" s="111"/>
      <c r="DL505" s="111"/>
      <c r="DM505" s="111"/>
      <c r="DN505" s="111"/>
      <c r="DO505" s="111"/>
      <c r="DP505" s="111"/>
      <c r="DQ505" s="111"/>
      <c r="DR505" s="111"/>
      <c r="DS505" s="111"/>
      <c r="DT505" s="111"/>
      <c r="DU505" s="111"/>
      <c r="DV505" s="111"/>
      <c r="DW505" s="111"/>
      <c r="DX505" s="111"/>
      <c r="DY505" s="111"/>
      <c r="DZ505" s="111"/>
      <c r="EA505" s="111"/>
      <c r="EB505" s="111"/>
      <c r="EC505" s="111"/>
      <c r="ED505" s="111"/>
      <c r="EE505" s="111"/>
      <c r="EF505" s="111"/>
      <c r="EG505" s="111"/>
      <c r="EH505" s="111"/>
      <c r="EI505" s="111"/>
      <c r="EJ505" s="111"/>
      <c r="EK505" s="111"/>
      <c r="EL505" s="111"/>
      <c r="EM505" s="111"/>
      <c r="EN505" s="111"/>
      <c r="EO505" s="111"/>
      <c r="EP505" s="111"/>
      <c r="EQ505" s="111"/>
      <c r="ER505" s="111"/>
      <c r="ES505" s="111"/>
      <c r="ET505" s="111"/>
      <c r="EU505" s="111"/>
      <c r="EV505" s="111"/>
      <c r="EW505" s="111"/>
      <c r="EX505" s="111"/>
      <c r="EY505" s="111"/>
      <c r="EZ505" s="111"/>
      <c r="FA505" s="111"/>
      <c r="FB505" s="111"/>
      <c r="FC505" s="111"/>
      <c r="FD505" s="111"/>
      <c r="FE505" s="111"/>
      <c r="FF505" s="111"/>
      <c r="FG505" s="111"/>
      <c r="FH505" s="111"/>
      <c r="FI505" s="111"/>
      <c r="FJ505" s="111"/>
      <c r="FK505" s="111"/>
      <c r="FL505" s="111"/>
      <c r="FM505" s="111"/>
      <c r="FN505" s="111"/>
      <c r="FO505" s="111"/>
      <c r="FP505" s="111"/>
      <c r="FQ505" s="111"/>
      <c r="FR505" s="111"/>
      <c r="FS505" s="111"/>
      <c r="FT505" s="111"/>
      <c r="FU505" s="111"/>
      <c r="FV505" s="111"/>
      <c r="FW505" s="111"/>
      <c r="FX505" s="111"/>
      <c r="FY505" s="111"/>
      <c r="FZ505" s="111"/>
      <c r="GA505" s="111"/>
      <c r="GB505" s="111"/>
      <c r="GC505" s="111"/>
      <c r="GD505" s="111"/>
      <c r="GE505" s="111"/>
      <c r="GF505" s="111"/>
      <c r="GG505" s="111"/>
      <c r="GH505" s="111"/>
      <c r="GI505" s="111"/>
      <c r="GJ505" s="111"/>
      <c r="GK505" s="111"/>
      <c r="GL505" s="111"/>
      <c r="GM505" s="111"/>
      <c r="GN505" s="111"/>
      <c r="GO505" s="111"/>
      <c r="GP505" s="111"/>
      <c r="GQ505" s="111"/>
      <c r="GR505" s="111"/>
      <c r="GS505" s="111"/>
      <c r="GT505" s="111"/>
      <c r="GU505" s="111"/>
      <c r="GV505" s="111"/>
      <c r="GW505" s="111"/>
      <c r="GX505" s="111"/>
      <c r="GY505" s="111"/>
      <c r="GZ505" s="111"/>
      <c r="HA505" s="111"/>
      <c r="HB505" s="111"/>
      <c r="HC505" s="111"/>
      <c r="HD505" s="111"/>
      <c r="HE505" s="111"/>
      <c r="HF505" s="111"/>
      <c r="HG505" s="111"/>
      <c r="HH505" s="111"/>
      <c r="HI505" s="111"/>
      <c r="HJ505" s="111"/>
      <c r="HK505" s="111"/>
      <c r="HL505" s="111"/>
      <c r="HM505" s="111"/>
      <c r="HN505" s="111"/>
      <c r="HO505" s="111"/>
      <c r="HP505" s="111"/>
      <c r="HQ505" s="111"/>
      <c r="HR505" s="111"/>
      <c r="HS505" s="111"/>
      <c r="HT505" s="111"/>
      <c r="HU505" s="111"/>
      <c r="HV505" s="111"/>
      <c r="HW505" s="111"/>
      <c r="HX505" s="111"/>
      <c r="HY505" s="111"/>
      <c r="HZ505" s="111"/>
      <c r="IA505" s="111"/>
      <c r="IB505" s="111"/>
      <c r="IC505" s="111"/>
      <c r="ID505" s="111"/>
      <c r="IE505" s="111"/>
      <c r="IF505" s="111"/>
      <c r="IG505" s="111"/>
      <c r="IH505" s="111"/>
      <c r="II505" s="111"/>
      <c r="IJ505" s="111"/>
      <c r="IK505" s="111"/>
      <c r="IL505" s="111"/>
      <c r="IM505" s="111"/>
      <c r="IN505" s="111"/>
      <c r="IO505" s="111"/>
      <c r="IP505" s="111"/>
      <c r="IQ505" s="111"/>
      <c r="IR505" s="111"/>
      <c r="IS505" s="111"/>
      <c r="IT505" s="111"/>
      <c r="IU505" s="111"/>
      <c r="IV505" s="111"/>
      <c r="IW505" s="111"/>
      <c r="IX505" s="111"/>
      <c r="IY505" s="111"/>
      <c r="IZ505" s="111"/>
      <c r="JA505" s="111"/>
      <c r="JB505" s="111"/>
      <c r="JC505" s="111"/>
      <c r="JD505" s="111"/>
      <c r="JE505" s="111"/>
      <c r="JF505" s="111"/>
      <c r="JG505" s="111"/>
      <c r="JH505" s="111"/>
      <c r="JI505" s="111"/>
      <c r="JJ505" s="111"/>
      <c r="JK505" s="111"/>
      <c r="JL505" s="111"/>
      <c r="JM505" s="111"/>
      <c r="JN505" s="111"/>
      <c r="JO505" s="111"/>
      <c r="JP505" s="111"/>
      <c r="JQ505" s="111"/>
      <c r="JR505" s="111"/>
      <c r="JS505" s="111"/>
      <c r="JT505" s="111"/>
      <c r="JU505" s="111"/>
      <c r="JV505" s="111"/>
      <c r="JW505" s="111"/>
      <c r="JX505" s="111"/>
      <c r="JY505" s="111"/>
      <c r="JZ505" s="111"/>
      <c r="KA505" s="111"/>
      <c r="KB505" s="111"/>
      <c r="KC505" s="111"/>
      <c r="KD505" s="111"/>
      <c r="KE505" s="111"/>
      <c r="KF505" s="111"/>
      <c r="KG505" s="111"/>
      <c r="KH505" s="111"/>
      <c r="KI505" s="111"/>
      <c r="KJ505" s="111"/>
      <c r="KK505" s="111"/>
      <c r="KL505" s="111"/>
      <c r="KM505" s="111"/>
      <c r="KN505" s="111"/>
      <c r="KO505" s="111"/>
      <c r="KP505" s="111"/>
      <c r="KQ505" s="111"/>
      <c r="KR505" s="111"/>
      <c r="KS505" s="111"/>
      <c r="KT505" s="111"/>
      <c r="KU505" s="111"/>
      <c r="KV505" s="111"/>
      <c r="KW505" s="111"/>
      <c r="KX505" s="111"/>
      <c r="KY505" s="111"/>
      <c r="KZ505" s="111"/>
      <c r="LA505" s="111"/>
      <c r="LB505" s="111"/>
      <c r="LC505" s="111"/>
      <c r="LD505" s="111"/>
      <c r="LE505" s="111"/>
      <c r="LF505" s="111"/>
      <c r="LG505" s="111"/>
      <c r="LH505" s="111"/>
      <c r="LI505" s="111"/>
      <c r="LJ505" s="111"/>
      <c r="LK505" s="111"/>
      <c r="LL505" s="111"/>
      <c r="LM505" s="111"/>
      <c r="LN505" s="111"/>
      <c r="LO505" s="111"/>
      <c r="LP505" s="111"/>
      <c r="LQ505" s="111"/>
      <c r="LR505" s="111"/>
      <c r="LS505" s="111"/>
      <c r="LT505" s="111"/>
      <c r="LU505" s="111"/>
      <c r="LV505" s="111"/>
      <c r="LW505" s="111"/>
      <c r="LX505" s="111"/>
      <c r="LY505" s="111"/>
      <c r="LZ505" s="111"/>
      <c r="MA505" s="111"/>
      <c r="MB505" s="111"/>
      <c r="MC505" s="111"/>
      <c r="MD505" s="111"/>
      <c r="ME505" s="111"/>
      <c r="MF505" s="111"/>
      <c r="MG505" s="111"/>
      <c r="MH505" s="111"/>
      <c r="MI505" s="111"/>
      <c r="MJ505" s="111"/>
      <c r="MK505" s="111"/>
      <c r="ML505" s="111"/>
      <c r="MM505" s="111"/>
      <c r="MN505" s="111"/>
      <c r="MO505" s="111"/>
      <c r="MP505" s="111"/>
      <c r="MQ505" s="111"/>
      <c r="MR505" s="111"/>
      <c r="MS505" s="111"/>
      <c r="MT505" s="111"/>
      <c r="MU505" s="111"/>
      <c r="MV505" s="111"/>
      <c r="MW505" s="111"/>
      <c r="MX505" s="111"/>
      <c r="MY505" s="111"/>
      <c r="MZ505" s="111"/>
      <c r="NA505" s="111"/>
      <c r="NB505" s="111"/>
      <c r="NC505" s="111"/>
      <c r="ND505" s="111"/>
      <c r="NE505" s="111"/>
      <c r="NF505" s="111"/>
      <c r="NG505" s="111"/>
      <c r="NH505" s="111"/>
      <c r="NI505" s="111"/>
      <c r="NJ505" s="111"/>
      <c r="NK505" s="111"/>
      <c r="NL505" s="111"/>
      <c r="NM505" s="111"/>
      <c r="NN505" s="111"/>
      <c r="NO505" s="111"/>
      <c r="NP505" s="111"/>
      <c r="NQ505" s="111"/>
      <c r="NR505" s="111"/>
      <c r="NS505" s="111"/>
      <c r="NT505" s="111"/>
      <c r="NU505" s="111"/>
      <c r="NV505" s="111"/>
      <c r="NW505" s="111"/>
      <c r="NX505" s="111"/>
      <c r="NY505" s="111"/>
      <c r="NZ505" s="111"/>
      <c r="OA505" s="111"/>
      <c r="OB505" s="111"/>
      <c r="OC505" s="111"/>
      <c r="OD505" s="111"/>
      <c r="OE505" s="111"/>
      <c r="OF505" s="111"/>
      <c r="OG505" s="111"/>
      <c r="OH505" s="111"/>
      <c r="OI505" s="111"/>
      <c r="OJ505" s="111"/>
      <c r="OK505" s="111"/>
      <c r="OL505" s="111"/>
      <c r="OM505" s="111"/>
      <c r="ON505" s="111"/>
      <c r="OO505" s="111"/>
      <c r="OP505" s="111"/>
      <c r="OQ505" s="111"/>
      <c r="OR505" s="111"/>
      <c r="OS505" s="111"/>
      <c r="OT505" s="111"/>
      <c r="OU505" s="111"/>
      <c r="OV505" s="111"/>
      <c r="OW505" s="111"/>
      <c r="OX505" s="111"/>
      <c r="OY505" s="111"/>
      <c r="OZ505" s="111"/>
      <c r="PA505" s="111"/>
      <c r="PB505" s="111"/>
      <c r="PC505" s="111"/>
      <c r="PD505" s="111"/>
      <c r="PE505" s="111"/>
      <c r="PF505" s="111"/>
      <c r="PG505" s="111"/>
      <c r="PH505" s="111"/>
      <c r="PI505" s="111"/>
      <c r="PJ505" s="111"/>
      <c r="PK505" s="111"/>
      <c r="PL505" s="111"/>
      <c r="PM505" s="111"/>
      <c r="PN505" s="111"/>
      <c r="PO505" s="111"/>
      <c r="PP505" s="111"/>
      <c r="PQ505" s="111"/>
      <c r="PR505" s="111"/>
      <c r="PS505" s="111"/>
      <c r="PT505" s="111"/>
      <c r="PU505" s="111"/>
      <c r="PV505" s="111"/>
      <c r="PW505" s="111"/>
      <c r="PX505" s="111"/>
      <c r="PY505" s="111"/>
      <c r="PZ505" s="111"/>
      <c r="QA505" s="111"/>
      <c r="QB505" s="111"/>
      <c r="QC505" s="111"/>
      <c r="QD505" s="111"/>
      <c r="QE505" s="111"/>
      <c r="QF505" s="111"/>
      <c r="QG505" s="111"/>
      <c r="QH505" s="111"/>
      <c r="QI505" s="111"/>
      <c r="QJ505" s="111"/>
      <c r="QK505" s="111"/>
      <c r="QL505" s="111"/>
      <c r="QM505" s="111"/>
      <c r="QN505" s="111"/>
      <c r="QO505" s="111"/>
      <c r="QP505" s="111"/>
      <c r="QQ505" s="111"/>
      <c r="QR505" s="111"/>
      <c r="QS505" s="111"/>
      <c r="QT505" s="111"/>
      <c r="QU505" s="111"/>
      <c r="QV505" s="111"/>
      <c r="QW505" s="111"/>
      <c r="QX505" s="111"/>
      <c r="QY505" s="111"/>
      <c r="QZ505" s="111"/>
      <c r="RA505" s="111"/>
      <c r="RB505" s="111"/>
      <c r="RC505" s="111"/>
      <c r="RD505" s="111"/>
      <c r="RE505" s="111"/>
      <c r="RF505" s="111"/>
      <c r="RG505" s="111"/>
      <c r="RH505" s="111"/>
      <c r="RI505" s="111"/>
      <c r="RJ505" s="111"/>
      <c r="RK505" s="111"/>
      <c r="RL505" s="111"/>
      <c r="RM505" s="111"/>
      <c r="RN505" s="111"/>
      <c r="RO505" s="111"/>
      <c r="RP505" s="111"/>
      <c r="RQ505" s="111"/>
      <c r="RR505" s="111"/>
      <c r="RS505" s="111"/>
      <c r="RT505" s="111"/>
      <c r="RU505" s="111"/>
      <c r="RV505" s="111"/>
      <c r="RW505" s="111"/>
      <c r="RX505" s="111"/>
      <c r="RY505" s="111"/>
      <c r="RZ505" s="111"/>
      <c r="SA505" s="111"/>
      <c r="SB505" s="111"/>
      <c r="SC505" s="111"/>
      <c r="SD505" s="111"/>
      <c r="SE505" s="111"/>
      <c r="SF505" s="111"/>
      <c r="SG505" s="111"/>
      <c r="SH505" s="111"/>
      <c r="SI505" s="111"/>
      <c r="SJ505" s="111"/>
      <c r="SK505" s="111"/>
      <c r="SL505" s="111"/>
      <c r="SM505" s="111"/>
      <c r="SN505" s="111"/>
      <c r="SO505" s="111"/>
      <c r="SP505" s="111"/>
      <c r="SQ505" s="111"/>
      <c r="SR505" s="111"/>
      <c r="SS505" s="111"/>
      <c r="ST505" s="111"/>
      <c r="SU505" s="111"/>
      <c r="SV505" s="111"/>
      <c r="SW505" s="111"/>
      <c r="SX505" s="111"/>
      <c r="SY505" s="111"/>
      <c r="SZ505" s="111"/>
      <c r="TA505" s="111"/>
      <c r="TB505" s="111"/>
      <c r="TC505" s="111"/>
      <c r="TD505" s="111"/>
      <c r="TE505" s="111"/>
      <c r="TF505" s="111"/>
      <c r="TG505" s="111"/>
      <c r="TH505" s="111"/>
      <c r="TI505" s="111"/>
      <c r="TJ505" s="111"/>
      <c r="TK505" s="111"/>
      <c r="TL505" s="111"/>
      <c r="TM505" s="111"/>
      <c r="TN505" s="111"/>
      <c r="TO505" s="111"/>
      <c r="TP505" s="111"/>
      <c r="TQ505" s="111"/>
      <c r="TR505" s="111"/>
      <c r="TS505" s="111"/>
      <c r="TT505" s="111"/>
      <c r="TU505" s="111"/>
      <c r="TV505" s="111"/>
      <c r="TW505" s="111"/>
      <c r="TX505" s="111"/>
      <c r="TY505" s="111"/>
      <c r="TZ505" s="111"/>
      <c r="UA505" s="111"/>
      <c r="UB505" s="111"/>
      <c r="UC505" s="111"/>
      <c r="UD505" s="111"/>
      <c r="UE505" s="111"/>
      <c r="UF505" s="111"/>
      <c r="UG505" s="111"/>
      <c r="UH505" s="111"/>
      <c r="UI505" s="111"/>
      <c r="UJ505" s="111"/>
      <c r="UK505" s="111"/>
      <c r="UL505" s="111"/>
      <c r="UM505" s="111"/>
      <c r="UN505" s="111"/>
      <c r="UO505" s="111"/>
      <c r="UP505" s="111"/>
      <c r="UQ505" s="111"/>
      <c r="UR505" s="111"/>
      <c r="US505" s="111"/>
      <c r="UT505" s="111"/>
      <c r="UU505" s="111"/>
      <c r="UV505" s="111"/>
      <c r="UW505" s="111"/>
      <c r="UX505" s="111"/>
      <c r="UY505" s="111"/>
      <c r="UZ505" s="111"/>
      <c r="VA505" s="111"/>
      <c r="VB505" s="111"/>
      <c r="VC505" s="111"/>
      <c r="VD505" s="111"/>
      <c r="VE505" s="111"/>
      <c r="VF505" s="111"/>
      <c r="VG505" s="111"/>
      <c r="VH505" s="111"/>
      <c r="VI505" s="111"/>
      <c r="VJ505" s="111"/>
      <c r="VK505" s="111"/>
      <c r="VL505" s="111"/>
      <c r="VM505" s="111"/>
      <c r="VN505" s="111"/>
      <c r="VO505" s="111"/>
      <c r="VP505" s="111"/>
      <c r="VQ505" s="111"/>
      <c r="VR505" s="111"/>
      <c r="VS505" s="111"/>
      <c r="VT505" s="111"/>
      <c r="VU505" s="111"/>
      <c r="VV505" s="111"/>
      <c r="VW505" s="111"/>
      <c r="VX505" s="111"/>
      <c r="VY505" s="111"/>
      <c r="VZ505" s="111"/>
      <c r="WA505" s="111"/>
      <c r="WB505" s="111"/>
      <c r="WC505" s="111"/>
      <c r="WD505" s="111"/>
      <c r="WE505" s="111"/>
      <c r="WF505" s="111"/>
      <c r="WG505" s="111"/>
      <c r="WH505" s="111"/>
      <c r="WI505" s="111"/>
      <c r="WJ505" s="111"/>
      <c r="WK505" s="111"/>
      <c r="WL505" s="111"/>
      <c r="WM505" s="111"/>
      <c r="WN505" s="111"/>
      <c r="WO505" s="111"/>
      <c r="WP505" s="111"/>
      <c r="WQ505" s="111"/>
      <c r="WR505" s="111"/>
      <c r="WS505" s="111"/>
      <c r="WT505" s="111"/>
      <c r="WU505" s="111"/>
      <c r="WV505" s="111"/>
      <c r="WW505" s="111"/>
      <c r="WX505" s="111"/>
      <c r="WY505" s="111"/>
      <c r="WZ505" s="111"/>
      <c r="XA505" s="111"/>
      <c r="XB505" s="111"/>
      <c r="XC505" s="111"/>
      <c r="XD505" s="111"/>
      <c r="XE505" s="111"/>
      <c r="XF505" s="111"/>
      <c r="XG505" s="111"/>
      <c r="XH505" s="111"/>
      <c r="XI505" s="111"/>
      <c r="XJ505" s="111"/>
      <c r="XK505" s="111"/>
      <c r="XL505" s="111"/>
      <c r="XM505" s="111"/>
      <c r="XN505" s="111"/>
      <c r="XO505" s="111"/>
      <c r="XP505" s="111"/>
      <c r="XQ505" s="111"/>
      <c r="XR505" s="111"/>
      <c r="XS505" s="111"/>
      <c r="XT505" s="111"/>
      <c r="XU505" s="111"/>
      <c r="XV505" s="111"/>
      <c r="XW505" s="111"/>
      <c r="XX505" s="111"/>
      <c r="XY505" s="111"/>
      <c r="XZ505" s="111"/>
      <c r="YA505" s="111"/>
      <c r="YB505" s="111"/>
      <c r="YC505" s="111"/>
      <c r="YD505" s="111"/>
      <c r="YE505" s="111"/>
      <c r="YF505" s="111"/>
      <c r="YG505" s="111"/>
      <c r="YH505" s="111"/>
      <c r="YI505" s="111"/>
      <c r="YJ505" s="111"/>
      <c r="YK505" s="111"/>
      <c r="YL505" s="111"/>
      <c r="YM505" s="111"/>
      <c r="YN505" s="111"/>
      <c r="YO505" s="111"/>
      <c r="YP505" s="111"/>
      <c r="YQ505" s="111"/>
      <c r="YR505" s="111"/>
      <c r="YS505" s="111"/>
      <c r="YT505" s="111"/>
      <c r="YU505" s="111"/>
      <c r="YV505" s="111"/>
      <c r="YW505" s="111"/>
      <c r="YX505" s="111"/>
      <c r="YY505" s="111"/>
      <c r="YZ505" s="111"/>
      <c r="ZA505" s="111"/>
      <c r="ZB505" s="111"/>
      <c r="ZC505" s="111"/>
      <c r="ZD505" s="111"/>
      <c r="ZE505" s="111"/>
      <c r="ZF505" s="111"/>
      <c r="ZG505" s="111"/>
      <c r="ZH505" s="111"/>
      <c r="ZI505" s="111"/>
      <c r="ZJ505" s="111"/>
      <c r="ZK505" s="111"/>
      <c r="ZL505" s="111"/>
      <c r="ZM505" s="111"/>
      <c r="ZN505" s="111"/>
      <c r="ZO505" s="111"/>
      <c r="ZP505" s="111"/>
      <c r="ZQ505" s="111"/>
      <c r="ZR505" s="111"/>
      <c r="ZS505" s="111"/>
      <c r="ZT505" s="111"/>
      <c r="ZU505" s="111"/>
      <c r="ZV505" s="111"/>
      <c r="ZW505" s="111"/>
      <c r="ZX505" s="111"/>
      <c r="ZY505" s="111"/>
      <c r="ZZ505" s="111"/>
      <c r="AAA505" s="111"/>
      <c r="AAB505" s="111"/>
      <c r="AAC505" s="111"/>
      <c r="AAD505" s="111"/>
      <c r="AAE505" s="111"/>
      <c r="AAF505" s="111"/>
      <c r="AAG505" s="111"/>
      <c r="AAH505" s="111"/>
      <c r="AAI505" s="111"/>
      <c r="AAJ505" s="111"/>
      <c r="AAK505" s="111"/>
      <c r="AAL505" s="111"/>
      <c r="AAM505" s="111"/>
      <c r="AAN505" s="111"/>
      <c r="AAO505" s="111"/>
      <c r="AAP505" s="111"/>
      <c r="AAQ505" s="111"/>
      <c r="AAR505" s="111"/>
      <c r="AAS505" s="111"/>
      <c r="AAT505" s="111"/>
      <c r="AAU505" s="111"/>
      <c r="AAV505" s="111"/>
      <c r="AAW505" s="111"/>
      <c r="AAX505" s="111"/>
      <c r="AAY505" s="111"/>
      <c r="AAZ505" s="111"/>
      <c r="ABA505" s="111"/>
      <c r="ABB505" s="111"/>
      <c r="ABC505" s="111"/>
      <c r="ABD505" s="111"/>
      <c r="ABE505" s="111"/>
      <c r="ABF505" s="111"/>
      <c r="ABG505" s="111"/>
      <c r="ABH505" s="111"/>
      <c r="ABI505" s="111"/>
      <c r="ABJ505" s="111"/>
      <c r="ABK505" s="111"/>
      <c r="ABL505" s="111"/>
      <c r="ABM505" s="111"/>
      <c r="ABN505" s="111"/>
      <c r="ABO505" s="111"/>
      <c r="ABP505" s="111"/>
      <c r="ABQ505" s="111"/>
      <c r="ABR505" s="111"/>
      <c r="ABS505" s="111"/>
      <c r="ABT505" s="111"/>
      <c r="ABU505" s="111"/>
      <c r="ABV505" s="111"/>
      <c r="ABW505" s="111"/>
      <c r="ABX505" s="111"/>
      <c r="ABY505" s="111"/>
      <c r="ABZ505" s="111"/>
      <c r="ACA505" s="111"/>
      <c r="ACB505" s="111"/>
      <c r="ACC505" s="111"/>
      <c r="ACD505" s="111"/>
      <c r="ACE505" s="111"/>
      <c r="ACF505" s="111"/>
      <c r="ACG505" s="111"/>
      <c r="ACH505" s="111"/>
      <c r="ACI505" s="111"/>
      <c r="ACJ505" s="111"/>
      <c r="ACK505" s="111"/>
      <c r="ACL505" s="111"/>
      <c r="ACM505" s="111"/>
      <c r="ACN505" s="111"/>
      <c r="ACO505" s="111"/>
      <c r="ACP505" s="111"/>
      <c r="ACQ505" s="111"/>
      <c r="ACR505" s="111"/>
      <c r="ACS505" s="111"/>
      <c r="ACT505" s="111"/>
      <c r="ACU505" s="111"/>
      <c r="ACV505" s="111"/>
      <c r="ACW505" s="111"/>
      <c r="ACX505" s="111"/>
      <c r="ACY505" s="111"/>
      <c r="ACZ505" s="111"/>
      <c r="ADA505" s="111"/>
      <c r="ADB505" s="111"/>
      <c r="ADC505" s="111"/>
      <c r="ADD505" s="111"/>
      <c r="ADE505" s="111"/>
      <c r="ADF505" s="111"/>
      <c r="ADG505" s="111"/>
      <c r="ADH505" s="111"/>
      <c r="ADI505" s="111"/>
      <c r="ADJ505" s="111"/>
      <c r="ADK505" s="111"/>
      <c r="ADL505" s="111"/>
      <c r="ADM505" s="111"/>
      <c r="ADN505" s="111"/>
      <c r="ADO505" s="111"/>
      <c r="ADP505" s="111"/>
      <c r="ADQ505" s="111"/>
      <c r="ADR505" s="111"/>
      <c r="ADS505" s="111"/>
      <c r="ADT505" s="111"/>
      <c r="ADU505" s="111"/>
      <c r="ADV505" s="111"/>
    </row>
    <row r="506" spans="4:802" s="110" customFormat="1"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  <c r="AA506" s="111"/>
      <c r="AB506" s="111"/>
      <c r="AC506" s="111"/>
      <c r="AD506" s="111"/>
      <c r="AE506" s="111"/>
      <c r="AF506" s="111"/>
      <c r="AG506" s="111"/>
      <c r="AH506" s="111"/>
      <c r="AI506" s="111"/>
      <c r="AJ506" s="111"/>
      <c r="AK506" s="111"/>
      <c r="AL506" s="111"/>
      <c r="AM506" s="111"/>
      <c r="AN506" s="111"/>
      <c r="AO506" s="111"/>
      <c r="AP506" s="111"/>
      <c r="AQ506" s="111"/>
      <c r="AR506" s="111"/>
      <c r="AS506" s="111"/>
      <c r="AT506" s="111"/>
      <c r="AU506" s="111"/>
      <c r="AV506" s="111"/>
      <c r="AW506" s="111"/>
      <c r="AX506" s="111"/>
      <c r="AY506" s="111"/>
      <c r="AZ506" s="111"/>
      <c r="BA506" s="111"/>
      <c r="BB506" s="111"/>
      <c r="BC506" s="111"/>
      <c r="BD506" s="111"/>
      <c r="BE506" s="111"/>
      <c r="BF506" s="111"/>
      <c r="BG506" s="111"/>
      <c r="BH506" s="111"/>
      <c r="BI506" s="111"/>
      <c r="BJ506" s="111"/>
      <c r="BK506" s="111"/>
      <c r="BL506" s="111"/>
      <c r="BM506" s="111"/>
      <c r="BN506" s="111"/>
      <c r="BO506" s="111"/>
      <c r="BP506" s="111"/>
      <c r="BQ506" s="111"/>
      <c r="BR506" s="111"/>
      <c r="BS506" s="111"/>
      <c r="BT506" s="111"/>
      <c r="BU506" s="111"/>
      <c r="BV506" s="111"/>
      <c r="BW506" s="111"/>
      <c r="BX506" s="111"/>
      <c r="BY506" s="111"/>
      <c r="BZ506" s="111"/>
      <c r="CA506" s="111"/>
      <c r="CB506" s="111"/>
      <c r="CC506" s="111"/>
      <c r="CD506" s="111"/>
      <c r="CE506" s="111"/>
      <c r="CF506" s="111"/>
      <c r="CG506" s="111"/>
      <c r="CH506" s="111"/>
      <c r="CI506" s="111"/>
      <c r="CJ506" s="111"/>
      <c r="CK506" s="111"/>
      <c r="CL506" s="111"/>
      <c r="CM506" s="111"/>
      <c r="CN506" s="111"/>
      <c r="CO506" s="111"/>
      <c r="CP506" s="111"/>
      <c r="CQ506" s="111"/>
      <c r="CR506" s="111"/>
      <c r="CS506" s="111"/>
      <c r="CT506" s="111"/>
      <c r="CU506" s="111"/>
      <c r="CV506" s="111"/>
      <c r="CW506" s="111"/>
      <c r="CX506" s="111"/>
      <c r="CY506" s="111"/>
      <c r="CZ506" s="111"/>
      <c r="DA506" s="111"/>
      <c r="DB506" s="111"/>
      <c r="DC506" s="111"/>
      <c r="DD506" s="111"/>
      <c r="DE506" s="111"/>
      <c r="DF506" s="111"/>
      <c r="DG506" s="111"/>
      <c r="DH506" s="111"/>
      <c r="DI506" s="111"/>
      <c r="DJ506" s="111"/>
      <c r="DK506" s="111"/>
      <c r="DL506" s="111"/>
      <c r="DM506" s="111"/>
      <c r="DN506" s="111"/>
      <c r="DO506" s="111"/>
      <c r="DP506" s="111"/>
      <c r="DQ506" s="111"/>
      <c r="DR506" s="111"/>
      <c r="DS506" s="111"/>
      <c r="DT506" s="111"/>
      <c r="DU506" s="111"/>
      <c r="DV506" s="111"/>
      <c r="DW506" s="111"/>
      <c r="DX506" s="111"/>
      <c r="DY506" s="111"/>
      <c r="DZ506" s="111"/>
      <c r="EA506" s="111"/>
      <c r="EB506" s="111"/>
      <c r="EC506" s="111"/>
      <c r="ED506" s="111"/>
      <c r="EE506" s="111"/>
      <c r="EF506" s="111"/>
      <c r="EG506" s="111"/>
      <c r="EH506" s="111"/>
      <c r="EI506" s="111"/>
      <c r="EJ506" s="111"/>
      <c r="EK506" s="111"/>
      <c r="EL506" s="111"/>
      <c r="EM506" s="111"/>
      <c r="EN506" s="111"/>
      <c r="EO506" s="111"/>
      <c r="EP506" s="111"/>
      <c r="EQ506" s="111"/>
      <c r="ER506" s="111"/>
      <c r="ES506" s="111"/>
      <c r="ET506" s="111"/>
      <c r="EU506" s="111"/>
      <c r="EV506" s="111"/>
      <c r="EW506" s="111"/>
      <c r="EX506" s="111"/>
      <c r="EY506" s="111"/>
      <c r="EZ506" s="111"/>
      <c r="FA506" s="111"/>
      <c r="FB506" s="111"/>
      <c r="FC506" s="111"/>
      <c r="FD506" s="111"/>
      <c r="FE506" s="111"/>
      <c r="FF506" s="111"/>
      <c r="FG506" s="111"/>
      <c r="FH506" s="111"/>
      <c r="FI506" s="111"/>
      <c r="FJ506" s="111"/>
      <c r="FK506" s="111"/>
      <c r="FL506" s="111"/>
      <c r="FM506" s="111"/>
      <c r="FN506" s="111"/>
      <c r="FO506" s="111"/>
      <c r="FP506" s="111"/>
      <c r="FQ506" s="111"/>
      <c r="FR506" s="111"/>
      <c r="FS506" s="111"/>
      <c r="FT506" s="111"/>
      <c r="FU506" s="111"/>
      <c r="FV506" s="111"/>
      <c r="FW506" s="111"/>
      <c r="FX506" s="111"/>
      <c r="FY506" s="111"/>
      <c r="FZ506" s="111"/>
      <c r="GA506" s="111"/>
      <c r="GB506" s="111"/>
      <c r="GC506" s="111"/>
      <c r="GD506" s="111"/>
      <c r="GE506" s="111"/>
      <c r="GF506" s="111"/>
      <c r="GG506" s="111"/>
      <c r="GH506" s="111"/>
      <c r="GI506" s="111"/>
      <c r="GJ506" s="111"/>
      <c r="GK506" s="111"/>
      <c r="GL506" s="111"/>
      <c r="GM506" s="111"/>
      <c r="GN506" s="111"/>
      <c r="GO506" s="111"/>
      <c r="GP506" s="111"/>
      <c r="GQ506" s="111"/>
      <c r="GR506" s="111"/>
      <c r="GS506" s="111"/>
      <c r="GT506" s="111"/>
      <c r="GU506" s="111"/>
      <c r="GV506" s="111"/>
      <c r="GW506" s="111"/>
      <c r="GX506" s="111"/>
      <c r="GY506" s="111"/>
      <c r="GZ506" s="111"/>
      <c r="HA506" s="111"/>
      <c r="HB506" s="111"/>
      <c r="HC506" s="111"/>
      <c r="HD506" s="111"/>
      <c r="HE506" s="111"/>
      <c r="HF506" s="111"/>
      <c r="HG506" s="111"/>
      <c r="HH506" s="111"/>
      <c r="HI506" s="111"/>
      <c r="HJ506" s="111"/>
      <c r="HK506" s="111"/>
      <c r="HL506" s="111"/>
      <c r="HM506" s="111"/>
      <c r="HN506" s="111"/>
      <c r="HO506" s="111"/>
      <c r="HP506" s="111"/>
      <c r="HQ506" s="111"/>
      <c r="HR506" s="111"/>
      <c r="HS506" s="111"/>
      <c r="HT506" s="111"/>
      <c r="HU506" s="111"/>
      <c r="HV506" s="111"/>
      <c r="HW506" s="111"/>
      <c r="HX506" s="111"/>
      <c r="HY506" s="111"/>
      <c r="HZ506" s="111"/>
      <c r="IA506" s="111"/>
      <c r="IB506" s="111"/>
      <c r="IC506" s="111"/>
      <c r="ID506" s="111"/>
      <c r="IE506" s="111"/>
      <c r="IF506" s="111"/>
      <c r="IG506" s="111"/>
      <c r="IH506" s="111"/>
      <c r="II506" s="111"/>
      <c r="IJ506" s="111"/>
      <c r="IK506" s="111"/>
      <c r="IL506" s="111"/>
      <c r="IM506" s="111"/>
      <c r="IN506" s="111"/>
      <c r="IO506" s="111"/>
      <c r="IP506" s="111"/>
      <c r="IQ506" s="111"/>
      <c r="IR506" s="111"/>
      <c r="IS506" s="111"/>
      <c r="IT506" s="111"/>
      <c r="IU506" s="111"/>
      <c r="IV506" s="111"/>
      <c r="IW506" s="111"/>
      <c r="IX506" s="111"/>
      <c r="IY506" s="111"/>
      <c r="IZ506" s="111"/>
      <c r="JA506" s="111"/>
      <c r="JB506" s="111"/>
      <c r="JC506" s="111"/>
      <c r="JD506" s="111"/>
      <c r="JE506" s="111"/>
      <c r="JF506" s="111"/>
      <c r="JG506" s="111"/>
      <c r="JH506" s="111"/>
      <c r="JI506" s="111"/>
      <c r="JJ506" s="111"/>
      <c r="JK506" s="111"/>
      <c r="JL506" s="111"/>
      <c r="JM506" s="111"/>
      <c r="JN506" s="111"/>
      <c r="JO506" s="111"/>
      <c r="JP506" s="111"/>
      <c r="JQ506" s="111"/>
      <c r="JR506" s="111"/>
      <c r="JS506" s="111"/>
      <c r="JT506" s="111"/>
      <c r="JU506" s="111"/>
      <c r="JV506" s="111"/>
      <c r="JW506" s="111"/>
      <c r="JX506" s="111"/>
      <c r="JY506" s="111"/>
      <c r="JZ506" s="111"/>
      <c r="KA506" s="111"/>
      <c r="KB506" s="111"/>
      <c r="KC506" s="111"/>
      <c r="KD506" s="111"/>
      <c r="KE506" s="111"/>
      <c r="KF506" s="111"/>
      <c r="KG506" s="111"/>
      <c r="KH506" s="111"/>
      <c r="KI506" s="111"/>
      <c r="KJ506" s="111"/>
      <c r="KK506" s="111"/>
      <c r="KL506" s="111"/>
      <c r="KM506" s="111"/>
      <c r="KN506" s="111"/>
      <c r="KO506" s="111"/>
      <c r="KP506" s="111"/>
      <c r="KQ506" s="111"/>
      <c r="KR506" s="111"/>
      <c r="KS506" s="111"/>
      <c r="KT506" s="111"/>
      <c r="KU506" s="111"/>
      <c r="KV506" s="111"/>
      <c r="KW506" s="111"/>
      <c r="KX506" s="111"/>
      <c r="KY506" s="111"/>
      <c r="KZ506" s="111"/>
      <c r="LA506" s="111"/>
      <c r="LB506" s="111"/>
      <c r="LC506" s="111"/>
      <c r="LD506" s="111"/>
      <c r="LE506" s="111"/>
      <c r="LF506" s="111"/>
      <c r="LG506" s="111"/>
      <c r="LH506" s="111"/>
      <c r="LI506" s="111"/>
      <c r="LJ506" s="111"/>
      <c r="LK506" s="111"/>
      <c r="LL506" s="111"/>
      <c r="LM506" s="111"/>
      <c r="LN506" s="111"/>
      <c r="LO506" s="111"/>
      <c r="LP506" s="111"/>
      <c r="LQ506" s="111"/>
      <c r="LR506" s="111"/>
      <c r="LS506" s="111"/>
      <c r="LT506" s="111"/>
      <c r="LU506" s="111"/>
      <c r="LV506" s="111"/>
      <c r="LW506" s="111"/>
      <c r="LX506" s="111"/>
      <c r="LY506" s="111"/>
      <c r="LZ506" s="111"/>
      <c r="MA506" s="111"/>
      <c r="MB506" s="111"/>
      <c r="MC506" s="111"/>
      <c r="MD506" s="111"/>
      <c r="ME506" s="111"/>
      <c r="MF506" s="111"/>
      <c r="MG506" s="111"/>
      <c r="MH506" s="111"/>
      <c r="MI506" s="111"/>
      <c r="MJ506" s="111"/>
      <c r="MK506" s="111"/>
      <c r="ML506" s="111"/>
      <c r="MM506" s="111"/>
      <c r="MN506" s="111"/>
      <c r="MO506" s="111"/>
      <c r="MP506" s="111"/>
      <c r="MQ506" s="111"/>
      <c r="MR506" s="111"/>
      <c r="MS506" s="111"/>
      <c r="MT506" s="111"/>
      <c r="MU506" s="111"/>
      <c r="MV506" s="111"/>
      <c r="MW506" s="111"/>
      <c r="MX506" s="111"/>
      <c r="MY506" s="111"/>
      <c r="MZ506" s="111"/>
      <c r="NA506" s="111"/>
      <c r="NB506" s="111"/>
      <c r="NC506" s="111"/>
      <c r="ND506" s="111"/>
      <c r="NE506" s="111"/>
      <c r="NF506" s="111"/>
      <c r="NG506" s="111"/>
      <c r="NH506" s="111"/>
      <c r="NI506" s="111"/>
      <c r="NJ506" s="111"/>
      <c r="NK506" s="111"/>
      <c r="NL506" s="111"/>
      <c r="NM506" s="111"/>
      <c r="NN506" s="111"/>
      <c r="NO506" s="111"/>
      <c r="NP506" s="111"/>
      <c r="NQ506" s="111"/>
      <c r="NR506" s="111"/>
      <c r="NS506" s="111"/>
      <c r="NT506" s="111"/>
      <c r="NU506" s="111"/>
      <c r="NV506" s="111"/>
      <c r="NW506" s="111"/>
      <c r="NX506" s="111"/>
      <c r="NY506" s="111"/>
      <c r="NZ506" s="111"/>
      <c r="OA506" s="111"/>
      <c r="OB506" s="111"/>
      <c r="OC506" s="111"/>
      <c r="OD506" s="111"/>
      <c r="OE506" s="111"/>
      <c r="OF506" s="111"/>
      <c r="OG506" s="111"/>
      <c r="OH506" s="111"/>
      <c r="OI506" s="111"/>
      <c r="OJ506" s="111"/>
      <c r="OK506" s="111"/>
      <c r="OL506" s="111"/>
      <c r="OM506" s="111"/>
      <c r="ON506" s="111"/>
      <c r="OO506" s="111"/>
      <c r="OP506" s="111"/>
      <c r="OQ506" s="111"/>
      <c r="OR506" s="111"/>
      <c r="OS506" s="111"/>
      <c r="OT506" s="111"/>
      <c r="OU506" s="111"/>
      <c r="OV506" s="111"/>
      <c r="OW506" s="111"/>
      <c r="OX506" s="111"/>
      <c r="OY506" s="111"/>
      <c r="OZ506" s="111"/>
      <c r="PA506" s="111"/>
      <c r="PB506" s="111"/>
      <c r="PC506" s="111"/>
      <c r="PD506" s="111"/>
      <c r="PE506" s="111"/>
      <c r="PF506" s="111"/>
      <c r="PG506" s="111"/>
      <c r="PH506" s="111"/>
      <c r="PI506" s="111"/>
      <c r="PJ506" s="111"/>
      <c r="PK506" s="111"/>
      <c r="PL506" s="111"/>
      <c r="PM506" s="111"/>
      <c r="PN506" s="111"/>
      <c r="PO506" s="111"/>
      <c r="PP506" s="111"/>
      <c r="PQ506" s="111"/>
      <c r="PR506" s="111"/>
      <c r="PS506" s="111"/>
      <c r="PT506" s="111"/>
      <c r="PU506" s="111"/>
      <c r="PV506" s="111"/>
      <c r="PW506" s="111"/>
      <c r="PX506" s="111"/>
      <c r="PY506" s="111"/>
      <c r="PZ506" s="111"/>
      <c r="QA506" s="111"/>
      <c r="QB506" s="111"/>
      <c r="QC506" s="111"/>
      <c r="QD506" s="111"/>
      <c r="QE506" s="111"/>
      <c r="QF506" s="111"/>
      <c r="QG506" s="111"/>
      <c r="QH506" s="111"/>
      <c r="QI506" s="111"/>
      <c r="QJ506" s="111"/>
      <c r="QK506" s="111"/>
      <c r="QL506" s="111"/>
      <c r="QM506" s="111"/>
      <c r="QN506" s="111"/>
      <c r="QO506" s="111"/>
      <c r="QP506" s="111"/>
      <c r="QQ506" s="111"/>
      <c r="QR506" s="111"/>
      <c r="QS506" s="111"/>
      <c r="QT506" s="111"/>
      <c r="QU506" s="111"/>
      <c r="QV506" s="111"/>
      <c r="QW506" s="111"/>
      <c r="QX506" s="111"/>
      <c r="QY506" s="111"/>
      <c r="QZ506" s="111"/>
      <c r="RA506" s="111"/>
      <c r="RB506" s="111"/>
      <c r="RC506" s="111"/>
      <c r="RD506" s="111"/>
      <c r="RE506" s="111"/>
      <c r="RF506" s="111"/>
      <c r="RG506" s="111"/>
      <c r="RH506" s="111"/>
      <c r="RI506" s="111"/>
      <c r="RJ506" s="111"/>
      <c r="RK506" s="111"/>
      <c r="RL506" s="111"/>
      <c r="RM506" s="111"/>
      <c r="RN506" s="111"/>
      <c r="RO506" s="111"/>
      <c r="RP506" s="111"/>
      <c r="RQ506" s="111"/>
      <c r="RR506" s="111"/>
      <c r="RS506" s="111"/>
      <c r="RT506" s="111"/>
      <c r="RU506" s="111"/>
      <c r="RV506" s="111"/>
      <c r="RW506" s="111"/>
      <c r="RX506" s="111"/>
      <c r="RY506" s="111"/>
      <c r="RZ506" s="111"/>
      <c r="SA506" s="111"/>
      <c r="SB506" s="111"/>
      <c r="SC506" s="111"/>
      <c r="SD506" s="111"/>
      <c r="SE506" s="111"/>
      <c r="SF506" s="111"/>
      <c r="SG506" s="111"/>
      <c r="SH506" s="111"/>
      <c r="SI506" s="111"/>
      <c r="SJ506" s="111"/>
      <c r="SK506" s="111"/>
      <c r="SL506" s="111"/>
      <c r="SM506" s="111"/>
      <c r="SN506" s="111"/>
      <c r="SO506" s="111"/>
      <c r="SP506" s="111"/>
      <c r="SQ506" s="111"/>
      <c r="SR506" s="111"/>
      <c r="SS506" s="111"/>
      <c r="ST506" s="111"/>
      <c r="SU506" s="111"/>
      <c r="SV506" s="111"/>
      <c r="SW506" s="111"/>
      <c r="SX506" s="111"/>
      <c r="SY506" s="111"/>
      <c r="SZ506" s="111"/>
      <c r="TA506" s="111"/>
      <c r="TB506" s="111"/>
      <c r="TC506" s="111"/>
      <c r="TD506" s="111"/>
      <c r="TE506" s="111"/>
      <c r="TF506" s="111"/>
      <c r="TG506" s="111"/>
      <c r="TH506" s="111"/>
      <c r="TI506" s="111"/>
      <c r="TJ506" s="111"/>
      <c r="TK506" s="111"/>
      <c r="TL506" s="111"/>
      <c r="TM506" s="111"/>
      <c r="TN506" s="111"/>
      <c r="TO506" s="111"/>
      <c r="TP506" s="111"/>
      <c r="TQ506" s="111"/>
      <c r="TR506" s="111"/>
      <c r="TS506" s="111"/>
      <c r="TT506" s="111"/>
      <c r="TU506" s="111"/>
      <c r="TV506" s="111"/>
      <c r="TW506" s="111"/>
      <c r="TX506" s="111"/>
      <c r="TY506" s="111"/>
      <c r="TZ506" s="111"/>
      <c r="UA506" s="111"/>
      <c r="UB506" s="111"/>
      <c r="UC506" s="111"/>
      <c r="UD506" s="111"/>
      <c r="UE506" s="111"/>
      <c r="UF506" s="111"/>
      <c r="UG506" s="111"/>
      <c r="UH506" s="111"/>
      <c r="UI506" s="111"/>
      <c r="UJ506" s="111"/>
      <c r="UK506" s="111"/>
      <c r="UL506" s="111"/>
      <c r="UM506" s="111"/>
      <c r="UN506" s="111"/>
      <c r="UO506" s="111"/>
      <c r="UP506" s="111"/>
      <c r="UQ506" s="111"/>
      <c r="UR506" s="111"/>
      <c r="US506" s="111"/>
      <c r="UT506" s="111"/>
      <c r="UU506" s="111"/>
      <c r="UV506" s="111"/>
      <c r="UW506" s="111"/>
      <c r="UX506" s="111"/>
      <c r="UY506" s="111"/>
      <c r="UZ506" s="111"/>
      <c r="VA506" s="111"/>
      <c r="VB506" s="111"/>
      <c r="VC506" s="111"/>
      <c r="VD506" s="111"/>
      <c r="VE506" s="111"/>
      <c r="VF506" s="111"/>
      <c r="VG506" s="111"/>
      <c r="VH506" s="111"/>
      <c r="VI506" s="111"/>
      <c r="VJ506" s="111"/>
      <c r="VK506" s="111"/>
      <c r="VL506" s="111"/>
      <c r="VM506" s="111"/>
      <c r="VN506" s="111"/>
      <c r="VO506" s="111"/>
      <c r="VP506" s="111"/>
      <c r="VQ506" s="111"/>
      <c r="VR506" s="111"/>
      <c r="VS506" s="111"/>
      <c r="VT506" s="111"/>
      <c r="VU506" s="111"/>
      <c r="VV506" s="111"/>
      <c r="VW506" s="111"/>
      <c r="VX506" s="111"/>
      <c r="VY506" s="111"/>
      <c r="VZ506" s="111"/>
      <c r="WA506" s="111"/>
      <c r="WB506" s="111"/>
      <c r="WC506" s="111"/>
      <c r="WD506" s="111"/>
      <c r="WE506" s="111"/>
      <c r="WF506" s="111"/>
      <c r="WG506" s="111"/>
      <c r="WH506" s="111"/>
      <c r="WI506" s="111"/>
      <c r="WJ506" s="111"/>
      <c r="WK506" s="111"/>
      <c r="WL506" s="111"/>
      <c r="WM506" s="111"/>
      <c r="WN506" s="111"/>
      <c r="WO506" s="111"/>
      <c r="WP506" s="111"/>
      <c r="WQ506" s="111"/>
      <c r="WR506" s="111"/>
      <c r="WS506" s="111"/>
      <c r="WT506" s="111"/>
      <c r="WU506" s="111"/>
      <c r="WV506" s="111"/>
      <c r="WW506" s="111"/>
      <c r="WX506" s="111"/>
      <c r="WY506" s="111"/>
      <c r="WZ506" s="111"/>
      <c r="XA506" s="111"/>
      <c r="XB506" s="111"/>
      <c r="XC506" s="111"/>
      <c r="XD506" s="111"/>
      <c r="XE506" s="111"/>
      <c r="XF506" s="111"/>
      <c r="XG506" s="111"/>
      <c r="XH506" s="111"/>
      <c r="XI506" s="111"/>
      <c r="XJ506" s="111"/>
      <c r="XK506" s="111"/>
      <c r="XL506" s="111"/>
      <c r="XM506" s="111"/>
      <c r="XN506" s="111"/>
      <c r="XO506" s="111"/>
      <c r="XP506" s="111"/>
      <c r="XQ506" s="111"/>
      <c r="XR506" s="111"/>
      <c r="XS506" s="111"/>
      <c r="XT506" s="111"/>
      <c r="XU506" s="111"/>
      <c r="XV506" s="111"/>
      <c r="XW506" s="111"/>
      <c r="XX506" s="111"/>
      <c r="XY506" s="111"/>
      <c r="XZ506" s="111"/>
      <c r="YA506" s="111"/>
      <c r="YB506" s="111"/>
      <c r="YC506" s="111"/>
      <c r="YD506" s="111"/>
      <c r="YE506" s="111"/>
      <c r="YF506" s="111"/>
      <c r="YG506" s="111"/>
      <c r="YH506" s="111"/>
      <c r="YI506" s="111"/>
      <c r="YJ506" s="111"/>
      <c r="YK506" s="111"/>
      <c r="YL506" s="111"/>
      <c r="YM506" s="111"/>
      <c r="YN506" s="111"/>
      <c r="YO506" s="111"/>
      <c r="YP506" s="111"/>
      <c r="YQ506" s="111"/>
      <c r="YR506" s="111"/>
      <c r="YS506" s="111"/>
      <c r="YT506" s="111"/>
      <c r="YU506" s="111"/>
      <c r="YV506" s="111"/>
      <c r="YW506" s="111"/>
      <c r="YX506" s="111"/>
      <c r="YY506" s="111"/>
      <c r="YZ506" s="111"/>
      <c r="ZA506" s="111"/>
      <c r="ZB506" s="111"/>
      <c r="ZC506" s="111"/>
      <c r="ZD506" s="111"/>
      <c r="ZE506" s="111"/>
      <c r="ZF506" s="111"/>
      <c r="ZG506" s="111"/>
      <c r="ZH506" s="111"/>
      <c r="ZI506" s="111"/>
      <c r="ZJ506" s="111"/>
      <c r="ZK506" s="111"/>
      <c r="ZL506" s="111"/>
      <c r="ZM506" s="111"/>
      <c r="ZN506" s="111"/>
      <c r="ZO506" s="111"/>
      <c r="ZP506" s="111"/>
      <c r="ZQ506" s="111"/>
      <c r="ZR506" s="111"/>
      <c r="ZS506" s="111"/>
      <c r="ZT506" s="111"/>
      <c r="ZU506" s="111"/>
      <c r="ZV506" s="111"/>
      <c r="ZW506" s="111"/>
      <c r="ZX506" s="111"/>
      <c r="ZY506" s="111"/>
      <c r="ZZ506" s="111"/>
      <c r="AAA506" s="111"/>
      <c r="AAB506" s="111"/>
      <c r="AAC506" s="111"/>
      <c r="AAD506" s="111"/>
      <c r="AAE506" s="111"/>
      <c r="AAF506" s="111"/>
      <c r="AAG506" s="111"/>
      <c r="AAH506" s="111"/>
      <c r="AAI506" s="111"/>
      <c r="AAJ506" s="111"/>
      <c r="AAK506" s="111"/>
      <c r="AAL506" s="111"/>
      <c r="AAM506" s="111"/>
      <c r="AAN506" s="111"/>
      <c r="AAO506" s="111"/>
      <c r="AAP506" s="111"/>
      <c r="AAQ506" s="111"/>
      <c r="AAR506" s="111"/>
      <c r="AAS506" s="111"/>
      <c r="AAT506" s="111"/>
      <c r="AAU506" s="111"/>
      <c r="AAV506" s="111"/>
      <c r="AAW506" s="111"/>
      <c r="AAX506" s="111"/>
      <c r="AAY506" s="111"/>
      <c r="AAZ506" s="111"/>
      <c r="ABA506" s="111"/>
      <c r="ABB506" s="111"/>
      <c r="ABC506" s="111"/>
      <c r="ABD506" s="111"/>
      <c r="ABE506" s="111"/>
      <c r="ABF506" s="111"/>
      <c r="ABG506" s="111"/>
      <c r="ABH506" s="111"/>
      <c r="ABI506" s="111"/>
      <c r="ABJ506" s="111"/>
      <c r="ABK506" s="111"/>
      <c r="ABL506" s="111"/>
      <c r="ABM506" s="111"/>
      <c r="ABN506" s="111"/>
      <c r="ABO506" s="111"/>
      <c r="ABP506" s="111"/>
      <c r="ABQ506" s="111"/>
      <c r="ABR506" s="111"/>
      <c r="ABS506" s="111"/>
      <c r="ABT506" s="111"/>
      <c r="ABU506" s="111"/>
      <c r="ABV506" s="111"/>
      <c r="ABW506" s="111"/>
      <c r="ABX506" s="111"/>
      <c r="ABY506" s="111"/>
      <c r="ABZ506" s="111"/>
      <c r="ACA506" s="111"/>
      <c r="ACB506" s="111"/>
      <c r="ACC506" s="111"/>
      <c r="ACD506" s="111"/>
      <c r="ACE506" s="111"/>
      <c r="ACF506" s="111"/>
      <c r="ACG506" s="111"/>
      <c r="ACH506" s="111"/>
      <c r="ACI506" s="111"/>
      <c r="ACJ506" s="111"/>
      <c r="ACK506" s="111"/>
      <c r="ACL506" s="111"/>
      <c r="ACM506" s="111"/>
      <c r="ACN506" s="111"/>
      <c r="ACO506" s="111"/>
      <c r="ACP506" s="111"/>
      <c r="ACQ506" s="111"/>
      <c r="ACR506" s="111"/>
      <c r="ACS506" s="111"/>
      <c r="ACT506" s="111"/>
      <c r="ACU506" s="111"/>
      <c r="ACV506" s="111"/>
      <c r="ACW506" s="111"/>
      <c r="ACX506" s="111"/>
      <c r="ACY506" s="111"/>
      <c r="ACZ506" s="111"/>
      <c r="ADA506" s="111"/>
      <c r="ADB506" s="111"/>
      <c r="ADC506" s="111"/>
      <c r="ADD506" s="111"/>
      <c r="ADE506" s="111"/>
      <c r="ADF506" s="111"/>
      <c r="ADG506" s="111"/>
      <c r="ADH506" s="111"/>
      <c r="ADI506" s="111"/>
      <c r="ADJ506" s="111"/>
      <c r="ADK506" s="111"/>
      <c r="ADL506" s="111"/>
      <c r="ADM506" s="111"/>
      <c r="ADN506" s="111"/>
      <c r="ADO506" s="111"/>
      <c r="ADP506" s="111"/>
      <c r="ADQ506" s="111"/>
      <c r="ADR506" s="111"/>
      <c r="ADS506" s="111"/>
      <c r="ADT506" s="111"/>
      <c r="ADU506" s="111"/>
      <c r="ADV506" s="111"/>
    </row>
    <row r="507" spans="4:802" s="110" customFormat="1"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  <c r="AA507" s="111"/>
      <c r="AB507" s="111"/>
      <c r="AC507" s="111"/>
      <c r="AD507" s="111"/>
      <c r="AE507" s="111"/>
      <c r="AF507" s="111"/>
      <c r="AG507" s="111"/>
      <c r="AH507" s="111"/>
      <c r="AI507" s="111"/>
      <c r="AJ507" s="111"/>
      <c r="AK507" s="111"/>
      <c r="AL507" s="111"/>
      <c r="AM507" s="111"/>
      <c r="AN507" s="111"/>
      <c r="AO507" s="111"/>
      <c r="AP507" s="111"/>
      <c r="AQ507" s="111"/>
      <c r="AR507" s="111"/>
      <c r="AS507" s="111"/>
      <c r="AT507" s="111"/>
      <c r="AU507" s="111"/>
      <c r="AV507" s="111"/>
      <c r="AW507" s="111"/>
      <c r="AX507" s="111"/>
      <c r="AY507" s="111"/>
      <c r="AZ507" s="111"/>
      <c r="BA507" s="111"/>
      <c r="BB507" s="111"/>
      <c r="BC507" s="111"/>
      <c r="BD507" s="111"/>
      <c r="BE507" s="111"/>
      <c r="BF507" s="111"/>
      <c r="BG507" s="111"/>
      <c r="BH507" s="111"/>
      <c r="BI507" s="111"/>
      <c r="BJ507" s="111"/>
      <c r="BK507" s="111"/>
      <c r="BL507" s="111"/>
      <c r="BM507" s="111"/>
      <c r="BN507" s="111"/>
      <c r="BO507" s="111"/>
      <c r="BP507" s="111"/>
      <c r="BQ507" s="111"/>
      <c r="BR507" s="111"/>
      <c r="BS507" s="111"/>
      <c r="BT507" s="111"/>
      <c r="BU507" s="111"/>
      <c r="BV507" s="111"/>
      <c r="BW507" s="111"/>
      <c r="BX507" s="111"/>
      <c r="BY507" s="111"/>
      <c r="BZ507" s="111"/>
      <c r="CA507" s="111"/>
      <c r="CB507" s="111"/>
      <c r="CC507" s="111"/>
      <c r="CD507" s="111"/>
      <c r="CE507" s="111"/>
      <c r="CF507" s="111"/>
      <c r="CG507" s="111"/>
      <c r="CH507" s="111"/>
      <c r="CI507" s="111"/>
      <c r="CJ507" s="111"/>
      <c r="CK507" s="111"/>
      <c r="CL507" s="111"/>
      <c r="CM507" s="111"/>
      <c r="CN507" s="111"/>
      <c r="CO507" s="111"/>
      <c r="CP507" s="111"/>
      <c r="CQ507" s="111"/>
      <c r="CR507" s="111"/>
      <c r="CS507" s="111"/>
      <c r="CT507" s="111"/>
      <c r="CU507" s="111"/>
      <c r="CV507" s="111"/>
      <c r="CW507" s="111"/>
      <c r="CX507" s="111"/>
      <c r="CY507" s="111"/>
      <c r="CZ507" s="111"/>
      <c r="DA507" s="111"/>
      <c r="DB507" s="111"/>
      <c r="DC507" s="111"/>
      <c r="DD507" s="111"/>
      <c r="DE507" s="111"/>
      <c r="DF507" s="111"/>
      <c r="DG507" s="111"/>
      <c r="DH507" s="111"/>
      <c r="DI507" s="111"/>
      <c r="DJ507" s="111"/>
      <c r="DK507" s="111"/>
      <c r="DL507" s="111"/>
      <c r="DM507" s="111"/>
      <c r="DN507" s="111"/>
      <c r="DO507" s="111"/>
      <c r="DP507" s="111"/>
      <c r="DQ507" s="111"/>
      <c r="DR507" s="111"/>
      <c r="DS507" s="111"/>
      <c r="DT507" s="111"/>
      <c r="DU507" s="111"/>
      <c r="DV507" s="111"/>
      <c r="DW507" s="111"/>
      <c r="DX507" s="111"/>
      <c r="DY507" s="111"/>
      <c r="DZ507" s="111"/>
      <c r="EA507" s="111"/>
      <c r="EB507" s="111"/>
      <c r="EC507" s="111"/>
      <c r="ED507" s="111"/>
      <c r="EE507" s="111"/>
      <c r="EF507" s="111"/>
      <c r="EG507" s="111"/>
      <c r="EH507" s="111"/>
      <c r="EI507" s="111"/>
      <c r="EJ507" s="111"/>
      <c r="EK507" s="111"/>
      <c r="EL507" s="111"/>
      <c r="EM507" s="111"/>
      <c r="EN507" s="111"/>
      <c r="EO507" s="111"/>
      <c r="EP507" s="111"/>
      <c r="EQ507" s="111"/>
      <c r="ER507" s="111"/>
      <c r="ES507" s="111"/>
      <c r="ET507" s="111"/>
      <c r="EU507" s="111"/>
      <c r="EV507" s="111"/>
      <c r="EW507" s="111"/>
      <c r="EX507" s="111"/>
      <c r="EY507" s="111"/>
      <c r="EZ507" s="111"/>
      <c r="FA507" s="111"/>
      <c r="FB507" s="111"/>
      <c r="FC507" s="111"/>
      <c r="FD507" s="111"/>
      <c r="FE507" s="111"/>
      <c r="FF507" s="111"/>
      <c r="FG507" s="111"/>
      <c r="FH507" s="111"/>
      <c r="FI507" s="111"/>
      <c r="FJ507" s="111"/>
      <c r="FK507" s="111"/>
      <c r="FL507" s="111"/>
      <c r="FM507" s="111"/>
      <c r="FN507" s="111"/>
      <c r="FO507" s="111"/>
      <c r="FP507" s="111"/>
      <c r="FQ507" s="111"/>
      <c r="FR507" s="111"/>
      <c r="FS507" s="111"/>
      <c r="FT507" s="111"/>
      <c r="FU507" s="111"/>
      <c r="FV507" s="111"/>
      <c r="FW507" s="111"/>
      <c r="FX507" s="111"/>
      <c r="FY507" s="111"/>
      <c r="FZ507" s="111"/>
      <c r="GA507" s="111"/>
      <c r="GB507" s="111"/>
      <c r="GC507" s="111"/>
      <c r="GD507" s="111"/>
      <c r="GE507" s="111"/>
      <c r="GF507" s="111"/>
      <c r="GG507" s="111"/>
      <c r="GH507" s="111"/>
      <c r="GI507" s="111"/>
      <c r="GJ507" s="111"/>
      <c r="GK507" s="111"/>
      <c r="GL507" s="111"/>
      <c r="GM507" s="111"/>
      <c r="GN507" s="111"/>
      <c r="GO507" s="111"/>
      <c r="GP507" s="111"/>
      <c r="GQ507" s="111"/>
      <c r="GR507" s="111"/>
      <c r="GS507" s="111"/>
      <c r="GT507" s="111"/>
      <c r="GU507" s="111"/>
      <c r="GV507" s="111"/>
      <c r="GW507" s="111"/>
      <c r="GX507" s="111"/>
      <c r="GY507" s="111"/>
      <c r="GZ507" s="111"/>
      <c r="HA507" s="111"/>
      <c r="HB507" s="111"/>
      <c r="HC507" s="111"/>
      <c r="HD507" s="111"/>
      <c r="HE507" s="111"/>
      <c r="HF507" s="111"/>
      <c r="HG507" s="111"/>
      <c r="HH507" s="111"/>
      <c r="HI507" s="111"/>
      <c r="HJ507" s="111"/>
      <c r="HK507" s="111"/>
      <c r="HL507" s="111"/>
      <c r="HM507" s="111"/>
      <c r="HN507" s="111"/>
      <c r="HO507" s="111"/>
      <c r="HP507" s="111"/>
      <c r="HQ507" s="111"/>
      <c r="HR507" s="111"/>
      <c r="HS507" s="111"/>
      <c r="HT507" s="111"/>
      <c r="HU507" s="111"/>
      <c r="HV507" s="111"/>
      <c r="HW507" s="111"/>
      <c r="HX507" s="111"/>
      <c r="HY507" s="111"/>
      <c r="HZ507" s="111"/>
      <c r="IA507" s="111"/>
      <c r="IB507" s="111"/>
      <c r="IC507" s="111"/>
      <c r="ID507" s="111"/>
      <c r="IE507" s="111"/>
      <c r="IF507" s="111"/>
      <c r="IG507" s="111"/>
      <c r="IH507" s="111"/>
      <c r="II507" s="111"/>
      <c r="IJ507" s="111"/>
      <c r="IK507" s="111"/>
      <c r="IL507" s="111"/>
      <c r="IM507" s="111"/>
      <c r="IN507" s="111"/>
      <c r="IO507" s="111"/>
      <c r="IP507" s="111"/>
      <c r="IQ507" s="111"/>
      <c r="IR507" s="111"/>
      <c r="IS507" s="111"/>
      <c r="IT507" s="111"/>
      <c r="IU507" s="111"/>
      <c r="IV507" s="111"/>
      <c r="IW507" s="111"/>
      <c r="IX507" s="111"/>
      <c r="IY507" s="111"/>
      <c r="IZ507" s="111"/>
      <c r="JA507" s="111"/>
      <c r="JB507" s="111"/>
      <c r="JC507" s="111"/>
      <c r="JD507" s="111"/>
      <c r="JE507" s="111"/>
      <c r="JF507" s="111"/>
      <c r="JG507" s="111"/>
      <c r="JH507" s="111"/>
      <c r="JI507" s="111"/>
      <c r="JJ507" s="111"/>
      <c r="JK507" s="111"/>
      <c r="JL507" s="111"/>
      <c r="JM507" s="111"/>
      <c r="JN507" s="111"/>
      <c r="JO507" s="111"/>
      <c r="JP507" s="111"/>
      <c r="JQ507" s="111"/>
      <c r="JR507" s="111"/>
      <c r="JS507" s="111"/>
      <c r="JT507" s="111"/>
      <c r="JU507" s="111"/>
      <c r="JV507" s="111"/>
      <c r="JW507" s="111"/>
      <c r="JX507" s="111"/>
      <c r="JY507" s="111"/>
      <c r="JZ507" s="111"/>
      <c r="KA507" s="111"/>
      <c r="KB507" s="111"/>
      <c r="KC507" s="111"/>
      <c r="KD507" s="111"/>
      <c r="KE507" s="111"/>
      <c r="KF507" s="111"/>
      <c r="KG507" s="111"/>
      <c r="KH507" s="111"/>
      <c r="KI507" s="111"/>
      <c r="KJ507" s="111"/>
      <c r="KK507" s="111"/>
      <c r="KL507" s="111"/>
      <c r="KM507" s="111"/>
      <c r="KN507" s="111"/>
      <c r="KO507" s="111"/>
      <c r="KP507" s="111"/>
      <c r="KQ507" s="111"/>
      <c r="KR507" s="111"/>
      <c r="KS507" s="111"/>
      <c r="KT507" s="111"/>
      <c r="KU507" s="111"/>
      <c r="KV507" s="111"/>
      <c r="KW507" s="111"/>
      <c r="KX507" s="111"/>
      <c r="KY507" s="111"/>
      <c r="KZ507" s="111"/>
      <c r="LA507" s="111"/>
      <c r="LB507" s="111"/>
      <c r="LC507" s="111"/>
      <c r="LD507" s="111"/>
      <c r="LE507" s="111"/>
      <c r="LF507" s="111"/>
      <c r="LG507" s="111"/>
      <c r="LH507" s="111"/>
      <c r="LI507" s="111"/>
      <c r="LJ507" s="111"/>
      <c r="LK507" s="111"/>
      <c r="LL507" s="111"/>
      <c r="LM507" s="111"/>
      <c r="LN507" s="111"/>
      <c r="LO507" s="111"/>
      <c r="LP507" s="111"/>
      <c r="LQ507" s="111"/>
      <c r="LR507" s="111"/>
      <c r="LS507" s="111"/>
      <c r="LT507" s="111"/>
      <c r="LU507" s="111"/>
      <c r="LV507" s="111"/>
      <c r="LW507" s="111"/>
      <c r="LX507" s="111"/>
      <c r="LY507" s="111"/>
      <c r="LZ507" s="111"/>
      <c r="MA507" s="111"/>
      <c r="MB507" s="111"/>
      <c r="MC507" s="111"/>
      <c r="MD507" s="111"/>
      <c r="ME507" s="111"/>
      <c r="MF507" s="111"/>
      <c r="MG507" s="111"/>
      <c r="MH507" s="111"/>
      <c r="MI507" s="111"/>
      <c r="MJ507" s="111"/>
      <c r="MK507" s="111"/>
      <c r="ML507" s="111"/>
      <c r="MM507" s="111"/>
      <c r="MN507" s="111"/>
      <c r="MO507" s="111"/>
      <c r="MP507" s="111"/>
      <c r="MQ507" s="111"/>
      <c r="MR507" s="111"/>
      <c r="MS507" s="111"/>
      <c r="MT507" s="111"/>
      <c r="MU507" s="111"/>
      <c r="MV507" s="111"/>
      <c r="MW507" s="111"/>
      <c r="MX507" s="111"/>
      <c r="MY507" s="111"/>
      <c r="MZ507" s="111"/>
      <c r="NA507" s="111"/>
      <c r="NB507" s="111"/>
      <c r="NC507" s="111"/>
      <c r="ND507" s="111"/>
      <c r="NE507" s="111"/>
      <c r="NF507" s="111"/>
      <c r="NG507" s="111"/>
      <c r="NH507" s="111"/>
      <c r="NI507" s="111"/>
      <c r="NJ507" s="111"/>
      <c r="NK507" s="111"/>
      <c r="NL507" s="111"/>
      <c r="NM507" s="111"/>
      <c r="NN507" s="111"/>
      <c r="NO507" s="111"/>
      <c r="NP507" s="111"/>
      <c r="NQ507" s="111"/>
      <c r="NR507" s="111"/>
      <c r="NS507" s="111"/>
      <c r="NT507" s="111"/>
      <c r="NU507" s="111"/>
      <c r="NV507" s="111"/>
      <c r="NW507" s="111"/>
      <c r="NX507" s="111"/>
      <c r="NY507" s="111"/>
      <c r="NZ507" s="111"/>
      <c r="OA507" s="111"/>
      <c r="OB507" s="111"/>
      <c r="OC507" s="111"/>
      <c r="OD507" s="111"/>
      <c r="OE507" s="111"/>
      <c r="OF507" s="111"/>
      <c r="OG507" s="111"/>
      <c r="OH507" s="111"/>
      <c r="OI507" s="111"/>
      <c r="OJ507" s="111"/>
      <c r="OK507" s="111"/>
      <c r="OL507" s="111"/>
      <c r="OM507" s="111"/>
      <c r="ON507" s="111"/>
      <c r="OO507" s="111"/>
      <c r="OP507" s="111"/>
      <c r="OQ507" s="111"/>
      <c r="OR507" s="111"/>
      <c r="OS507" s="111"/>
      <c r="OT507" s="111"/>
      <c r="OU507" s="111"/>
      <c r="OV507" s="111"/>
      <c r="OW507" s="111"/>
      <c r="OX507" s="111"/>
      <c r="OY507" s="111"/>
      <c r="OZ507" s="111"/>
      <c r="PA507" s="111"/>
      <c r="PB507" s="111"/>
      <c r="PC507" s="111"/>
      <c r="PD507" s="111"/>
      <c r="PE507" s="111"/>
      <c r="PF507" s="111"/>
      <c r="PG507" s="111"/>
      <c r="PH507" s="111"/>
      <c r="PI507" s="111"/>
      <c r="PJ507" s="111"/>
      <c r="PK507" s="111"/>
      <c r="PL507" s="111"/>
      <c r="PM507" s="111"/>
      <c r="PN507" s="111"/>
      <c r="PO507" s="111"/>
      <c r="PP507" s="111"/>
      <c r="PQ507" s="111"/>
      <c r="PR507" s="111"/>
      <c r="PS507" s="111"/>
      <c r="PT507" s="111"/>
      <c r="PU507" s="111"/>
      <c r="PV507" s="111"/>
      <c r="PW507" s="111"/>
      <c r="PX507" s="111"/>
      <c r="PY507" s="111"/>
      <c r="PZ507" s="111"/>
      <c r="QA507" s="111"/>
      <c r="QB507" s="111"/>
      <c r="QC507" s="111"/>
      <c r="QD507" s="111"/>
      <c r="QE507" s="111"/>
      <c r="QF507" s="111"/>
      <c r="QG507" s="111"/>
      <c r="QH507" s="111"/>
      <c r="QI507" s="111"/>
      <c r="QJ507" s="111"/>
      <c r="QK507" s="111"/>
      <c r="QL507" s="111"/>
      <c r="QM507" s="111"/>
      <c r="QN507" s="111"/>
      <c r="QO507" s="111"/>
      <c r="QP507" s="111"/>
      <c r="QQ507" s="111"/>
      <c r="QR507" s="111"/>
      <c r="QS507" s="111"/>
      <c r="QT507" s="111"/>
      <c r="QU507" s="111"/>
      <c r="QV507" s="111"/>
      <c r="QW507" s="111"/>
      <c r="QX507" s="111"/>
      <c r="QY507" s="111"/>
      <c r="QZ507" s="111"/>
      <c r="RA507" s="111"/>
      <c r="RB507" s="111"/>
      <c r="RC507" s="111"/>
      <c r="RD507" s="111"/>
      <c r="RE507" s="111"/>
      <c r="RF507" s="111"/>
      <c r="RG507" s="111"/>
      <c r="RH507" s="111"/>
      <c r="RI507" s="111"/>
      <c r="RJ507" s="111"/>
      <c r="RK507" s="111"/>
      <c r="RL507" s="111"/>
      <c r="RM507" s="111"/>
      <c r="RN507" s="111"/>
      <c r="RO507" s="111"/>
      <c r="RP507" s="111"/>
      <c r="RQ507" s="111"/>
      <c r="RR507" s="111"/>
      <c r="RS507" s="111"/>
      <c r="RT507" s="111"/>
      <c r="RU507" s="111"/>
      <c r="RV507" s="111"/>
      <c r="RW507" s="111"/>
      <c r="RX507" s="111"/>
      <c r="RY507" s="111"/>
      <c r="RZ507" s="111"/>
      <c r="SA507" s="111"/>
      <c r="SB507" s="111"/>
      <c r="SC507" s="111"/>
      <c r="SD507" s="111"/>
      <c r="SE507" s="111"/>
      <c r="SF507" s="111"/>
      <c r="SG507" s="111"/>
      <c r="SH507" s="111"/>
      <c r="SI507" s="111"/>
      <c r="SJ507" s="111"/>
      <c r="SK507" s="111"/>
      <c r="SL507" s="111"/>
      <c r="SM507" s="111"/>
      <c r="SN507" s="111"/>
      <c r="SO507" s="111"/>
      <c r="SP507" s="111"/>
      <c r="SQ507" s="111"/>
      <c r="SR507" s="111"/>
      <c r="SS507" s="111"/>
      <c r="ST507" s="111"/>
      <c r="SU507" s="111"/>
      <c r="SV507" s="111"/>
      <c r="SW507" s="111"/>
      <c r="SX507" s="111"/>
      <c r="SY507" s="111"/>
      <c r="SZ507" s="111"/>
      <c r="TA507" s="111"/>
      <c r="TB507" s="111"/>
      <c r="TC507" s="111"/>
      <c r="TD507" s="111"/>
      <c r="TE507" s="111"/>
      <c r="TF507" s="111"/>
      <c r="TG507" s="111"/>
      <c r="TH507" s="111"/>
      <c r="TI507" s="111"/>
      <c r="TJ507" s="111"/>
      <c r="TK507" s="111"/>
      <c r="TL507" s="111"/>
      <c r="TM507" s="111"/>
      <c r="TN507" s="111"/>
      <c r="TO507" s="111"/>
      <c r="TP507" s="111"/>
      <c r="TQ507" s="111"/>
      <c r="TR507" s="111"/>
      <c r="TS507" s="111"/>
      <c r="TT507" s="111"/>
      <c r="TU507" s="111"/>
      <c r="TV507" s="111"/>
      <c r="TW507" s="111"/>
      <c r="TX507" s="111"/>
      <c r="TY507" s="111"/>
      <c r="TZ507" s="111"/>
      <c r="UA507" s="111"/>
      <c r="UB507" s="111"/>
      <c r="UC507" s="111"/>
      <c r="UD507" s="111"/>
      <c r="UE507" s="111"/>
      <c r="UF507" s="111"/>
      <c r="UG507" s="111"/>
      <c r="UH507" s="111"/>
      <c r="UI507" s="111"/>
      <c r="UJ507" s="111"/>
      <c r="UK507" s="111"/>
      <c r="UL507" s="111"/>
      <c r="UM507" s="111"/>
      <c r="UN507" s="111"/>
      <c r="UO507" s="111"/>
      <c r="UP507" s="111"/>
      <c r="UQ507" s="111"/>
      <c r="UR507" s="111"/>
      <c r="US507" s="111"/>
      <c r="UT507" s="111"/>
      <c r="UU507" s="111"/>
      <c r="UV507" s="111"/>
      <c r="UW507" s="111"/>
      <c r="UX507" s="111"/>
      <c r="UY507" s="111"/>
      <c r="UZ507" s="111"/>
      <c r="VA507" s="111"/>
      <c r="VB507" s="111"/>
      <c r="VC507" s="111"/>
      <c r="VD507" s="111"/>
      <c r="VE507" s="111"/>
      <c r="VF507" s="111"/>
      <c r="VG507" s="111"/>
      <c r="VH507" s="111"/>
      <c r="VI507" s="111"/>
      <c r="VJ507" s="111"/>
      <c r="VK507" s="111"/>
      <c r="VL507" s="111"/>
      <c r="VM507" s="111"/>
      <c r="VN507" s="111"/>
      <c r="VO507" s="111"/>
      <c r="VP507" s="111"/>
      <c r="VQ507" s="111"/>
      <c r="VR507" s="111"/>
      <c r="VS507" s="111"/>
      <c r="VT507" s="111"/>
      <c r="VU507" s="111"/>
      <c r="VV507" s="111"/>
      <c r="VW507" s="111"/>
      <c r="VX507" s="111"/>
      <c r="VY507" s="111"/>
      <c r="VZ507" s="111"/>
      <c r="WA507" s="111"/>
      <c r="WB507" s="111"/>
      <c r="WC507" s="111"/>
      <c r="WD507" s="111"/>
      <c r="WE507" s="111"/>
      <c r="WF507" s="111"/>
      <c r="WG507" s="111"/>
      <c r="WH507" s="111"/>
      <c r="WI507" s="111"/>
      <c r="WJ507" s="111"/>
      <c r="WK507" s="111"/>
      <c r="WL507" s="111"/>
      <c r="WM507" s="111"/>
      <c r="WN507" s="111"/>
      <c r="WO507" s="111"/>
      <c r="WP507" s="111"/>
      <c r="WQ507" s="111"/>
      <c r="WR507" s="111"/>
      <c r="WS507" s="111"/>
      <c r="WT507" s="111"/>
      <c r="WU507" s="111"/>
      <c r="WV507" s="111"/>
      <c r="WW507" s="111"/>
      <c r="WX507" s="111"/>
      <c r="WY507" s="111"/>
      <c r="WZ507" s="111"/>
      <c r="XA507" s="111"/>
      <c r="XB507" s="111"/>
      <c r="XC507" s="111"/>
      <c r="XD507" s="111"/>
      <c r="XE507" s="111"/>
      <c r="XF507" s="111"/>
      <c r="XG507" s="111"/>
      <c r="XH507" s="111"/>
      <c r="XI507" s="111"/>
      <c r="XJ507" s="111"/>
      <c r="XK507" s="111"/>
      <c r="XL507" s="111"/>
      <c r="XM507" s="111"/>
      <c r="XN507" s="111"/>
      <c r="XO507" s="111"/>
      <c r="XP507" s="111"/>
      <c r="XQ507" s="111"/>
      <c r="XR507" s="111"/>
      <c r="XS507" s="111"/>
      <c r="XT507" s="111"/>
      <c r="XU507" s="111"/>
      <c r="XV507" s="111"/>
      <c r="XW507" s="111"/>
      <c r="XX507" s="111"/>
      <c r="XY507" s="111"/>
      <c r="XZ507" s="111"/>
      <c r="YA507" s="111"/>
      <c r="YB507" s="111"/>
      <c r="YC507" s="111"/>
      <c r="YD507" s="111"/>
      <c r="YE507" s="111"/>
      <c r="YF507" s="111"/>
      <c r="YG507" s="111"/>
      <c r="YH507" s="111"/>
      <c r="YI507" s="111"/>
      <c r="YJ507" s="111"/>
      <c r="YK507" s="111"/>
      <c r="YL507" s="111"/>
      <c r="YM507" s="111"/>
      <c r="YN507" s="111"/>
      <c r="YO507" s="111"/>
      <c r="YP507" s="111"/>
      <c r="YQ507" s="111"/>
      <c r="YR507" s="111"/>
      <c r="YS507" s="111"/>
      <c r="YT507" s="111"/>
      <c r="YU507" s="111"/>
      <c r="YV507" s="111"/>
      <c r="YW507" s="111"/>
      <c r="YX507" s="111"/>
      <c r="YY507" s="111"/>
      <c r="YZ507" s="111"/>
      <c r="ZA507" s="111"/>
      <c r="ZB507" s="111"/>
      <c r="ZC507" s="111"/>
      <c r="ZD507" s="111"/>
      <c r="ZE507" s="111"/>
      <c r="ZF507" s="111"/>
      <c r="ZG507" s="111"/>
      <c r="ZH507" s="111"/>
      <c r="ZI507" s="111"/>
      <c r="ZJ507" s="111"/>
      <c r="ZK507" s="111"/>
      <c r="ZL507" s="111"/>
      <c r="ZM507" s="111"/>
      <c r="ZN507" s="111"/>
      <c r="ZO507" s="111"/>
      <c r="ZP507" s="111"/>
      <c r="ZQ507" s="111"/>
      <c r="ZR507" s="111"/>
      <c r="ZS507" s="111"/>
      <c r="ZT507" s="111"/>
      <c r="ZU507" s="111"/>
      <c r="ZV507" s="111"/>
      <c r="ZW507" s="111"/>
      <c r="ZX507" s="111"/>
      <c r="ZY507" s="111"/>
      <c r="ZZ507" s="111"/>
      <c r="AAA507" s="111"/>
      <c r="AAB507" s="111"/>
      <c r="AAC507" s="111"/>
      <c r="AAD507" s="111"/>
      <c r="AAE507" s="111"/>
      <c r="AAF507" s="111"/>
      <c r="AAG507" s="111"/>
      <c r="AAH507" s="111"/>
      <c r="AAI507" s="111"/>
      <c r="AAJ507" s="111"/>
      <c r="AAK507" s="111"/>
      <c r="AAL507" s="111"/>
      <c r="AAM507" s="111"/>
      <c r="AAN507" s="111"/>
      <c r="AAO507" s="111"/>
      <c r="AAP507" s="111"/>
      <c r="AAQ507" s="111"/>
      <c r="AAR507" s="111"/>
      <c r="AAS507" s="111"/>
      <c r="AAT507" s="111"/>
      <c r="AAU507" s="111"/>
      <c r="AAV507" s="111"/>
      <c r="AAW507" s="111"/>
      <c r="AAX507" s="111"/>
      <c r="AAY507" s="111"/>
      <c r="AAZ507" s="111"/>
      <c r="ABA507" s="111"/>
      <c r="ABB507" s="111"/>
      <c r="ABC507" s="111"/>
      <c r="ABD507" s="111"/>
      <c r="ABE507" s="111"/>
      <c r="ABF507" s="111"/>
      <c r="ABG507" s="111"/>
      <c r="ABH507" s="111"/>
      <c r="ABI507" s="111"/>
      <c r="ABJ507" s="111"/>
      <c r="ABK507" s="111"/>
      <c r="ABL507" s="111"/>
      <c r="ABM507" s="111"/>
      <c r="ABN507" s="111"/>
      <c r="ABO507" s="111"/>
      <c r="ABP507" s="111"/>
      <c r="ABQ507" s="111"/>
      <c r="ABR507" s="111"/>
      <c r="ABS507" s="111"/>
      <c r="ABT507" s="111"/>
      <c r="ABU507" s="111"/>
      <c r="ABV507" s="111"/>
      <c r="ABW507" s="111"/>
      <c r="ABX507" s="111"/>
      <c r="ABY507" s="111"/>
      <c r="ABZ507" s="111"/>
      <c r="ACA507" s="111"/>
      <c r="ACB507" s="111"/>
      <c r="ACC507" s="111"/>
      <c r="ACD507" s="111"/>
      <c r="ACE507" s="111"/>
      <c r="ACF507" s="111"/>
      <c r="ACG507" s="111"/>
      <c r="ACH507" s="111"/>
      <c r="ACI507" s="111"/>
      <c r="ACJ507" s="111"/>
      <c r="ACK507" s="111"/>
      <c r="ACL507" s="111"/>
      <c r="ACM507" s="111"/>
      <c r="ACN507" s="111"/>
      <c r="ACO507" s="111"/>
      <c r="ACP507" s="111"/>
      <c r="ACQ507" s="111"/>
      <c r="ACR507" s="111"/>
      <c r="ACS507" s="111"/>
      <c r="ACT507" s="111"/>
      <c r="ACU507" s="111"/>
      <c r="ACV507" s="111"/>
      <c r="ACW507" s="111"/>
      <c r="ACX507" s="111"/>
      <c r="ACY507" s="111"/>
      <c r="ACZ507" s="111"/>
      <c r="ADA507" s="111"/>
      <c r="ADB507" s="111"/>
      <c r="ADC507" s="111"/>
      <c r="ADD507" s="111"/>
      <c r="ADE507" s="111"/>
      <c r="ADF507" s="111"/>
      <c r="ADG507" s="111"/>
      <c r="ADH507" s="111"/>
      <c r="ADI507" s="111"/>
      <c r="ADJ507" s="111"/>
      <c r="ADK507" s="111"/>
      <c r="ADL507" s="111"/>
      <c r="ADM507" s="111"/>
      <c r="ADN507" s="111"/>
      <c r="ADO507" s="111"/>
      <c r="ADP507" s="111"/>
      <c r="ADQ507" s="111"/>
      <c r="ADR507" s="111"/>
      <c r="ADS507" s="111"/>
      <c r="ADT507" s="111"/>
      <c r="ADU507" s="111"/>
      <c r="ADV507" s="111"/>
    </row>
    <row r="508" spans="4:802" s="110" customFormat="1"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  <c r="AA508" s="111"/>
      <c r="AB508" s="111"/>
      <c r="AC508" s="111"/>
      <c r="AD508" s="111"/>
      <c r="AE508" s="111"/>
      <c r="AF508" s="111"/>
      <c r="AG508" s="111"/>
      <c r="AH508" s="111"/>
      <c r="AI508" s="111"/>
      <c r="AJ508" s="111"/>
      <c r="AK508" s="111"/>
      <c r="AL508" s="111"/>
      <c r="AM508" s="111"/>
      <c r="AN508" s="111"/>
      <c r="AO508" s="111"/>
      <c r="AP508" s="111"/>
      <c r="AQ508" s="111"/>
      <c r="AR508" s="111"/>
      <c r="AS508" s="111"/>
      <c r="AT508" s="111"/>
      <c r="AU508" s="111"/>
      <c r="AV508" s="111"/>
      <c r="AW508" s="111"/>
      <c r="AX508" s="111"/>
      <c r="AY508" s="111"/>
      <c r="AZ508" s="111"/>
      <c r="BA508" s="111"/>
      <c r="BB508" s="111"/>
      <c r="BC508" s="111"/>
      <c r="BD508" s="111"/>
      <c r="BE508" s="111"/>
      <c r="BF508" s="111"/>
      <c r="BG508" s="111"/>
      <c r="BH508" s="111"/>
      <c r="BI508" s="111"/>
      <c r="BJ508" s="111"/>
      <c r="BK508" s="111"/>
      <c r="BL508" s="111"/>
      <c r="BM508" s="111"/>
      <c r="BN508" s="111"/>
      <c r="BO508" s="111"/>
      <c r="BP508" s="111"/>
      <c r="BQ508" s="111"/>
      <c r="BR508" s="111"/>
      <c r="BS508" s="111"/>
      <c r="BT508" s="111"/>
      <c r="BU508" s="111"/>
      <c r="BV508" s="111"/>
      <c r="BW508" s="111"/>
      <c r="BX508" s="111"/>
      <c r="BY508" s="111"/>
      <c r="BZ508" s="111"/>
      <c r="CA508" s="111"/>
      <c r="CB508" s="111"/>
      <c r="CC508" s="111"/>
      <c r="CD508" s="111"/>
      <c r="CE508" s="111"/>
      <c r="CF508" s="111"/>
      <c r="CG508" s="111"/>
      <c r="CH508" s="111"/>
      <c r="CI508" s="111"/>
      <c r="CJ508" s="111"/>
      <c r="CK508" s="111"/>
      <c r="CL508" s="111"/>
      <c r="CM508" s="111"/>
      <c r="CN508" s="111"/>
      <c r="CO508" s="111"/>
      <c r="CP508" s="111"/>
      <c r="CQ508" s="111"/>
      <c r="CR508" s="111"/>
      <c r="CS508" s="111"/>
      <c r="CT508" s="111"/>
      <c r="CU508" s="111"/>
      <c r="CV508" s="111"/>
      <c r="CW508" s="111"/>
      <c r="CX508" s="111"/>
      <c r="CY508" s="111"/>
      <c r="CZ508" s="111"/>
      <c r="DA508" s="111"/>
      <c r="DB508" s="111"/>
      <c r="DC508" s="111"/>
      <c r="DD508" s="111"/>
      <c r="DE508" s="111"/>
      <c r="DF508" s="111"/>
      <c r="DG508" s="111"/>
      <c r="DH508" s="111"/>
      <c r="DI508" s="111"/>
      <c r="DJ508" s="111"/>
      <c r="DK508" s="111"/>
      <c r="DL508" s="111"/>
      <c r="DM508" s="111"/>
      <c r="DN508" s="111"/>
      <c r="DO508" s="111"/>
      <c r="DP508" s="111"/>
      <c r="DQ508" s="111"/>
      <c r="DR508" s="111"/>
      <c r="DS508" s="111"/>
      <c r="DT508" s="111"/>
      <c r="DU508" s="111"/>
      <c r="DV508" s="111"/>
      <c r="DW508" s="111"/>
      <c r="DX508" s="111"/>
      <c r="DY508" s="111"/>
      <c r="DZ508" s="111"/>
      <c r="EA508" s="111"/>
      <c r="EB508" s="111"/>
      <c r="EC508" s="111"/>
      <c r="ED508" s="111"/>
      <c r="EE508" s="111"/>
      <c r="EF508" s="111"/>
      <c r="EG508" s="111"/>
      <c r="EH508" s="111"/>
      <c r="EI508" s="111"/>
      <c r="EJ508" s="111"/>
      <c r="EK508" s="111"/>
      <c r="EL508" s="111"/>
      <c r="EM508" s="111"/>
      <c r="EN508" s="111"/>
      <c r="EO508" s="111"/>
      <c r="EP508" s="111"/>
      <c r="EQ508" s="111"/>
      <c r="ER508" s="111"/>
      <c r="ES508" s="111"/>
      <c r="ET508" s="111"/>
      <c r="EU508" s="111"/>
      <c r="EV508" s="111"/>
      <c r="EW508" s="111"/>
      <c r="EX508" s="111"/>
      <c r="EY508" s="111"/>
      <c r="EZ508" s="111"/>
      <c r="FA508" s="111"/>
      <c r="FB508" s="111"/>
      <c r="FC508" s="111"/>
      <c r="FD508" s="111"/>
      <c r="FE508" s="111"/>
      <c r="FF508" s="111"/>
      <c r="FG508" s="111"/>
      <c r="FH508" s="111"/>
      <c r="FI508" s="111"/>
      <c r="FJ508" s="111"/>
      <c r="FK508" s="111"/>
      <c r="FL508" s="111"/>
      <c r="FM508" s="111"/>
      <c r="FN508" s="111"/>
      <c r="FO508" s="111"/>
      <c r="FP508" s="111"/>
      <c r="FQ508" s="111"/>
      <c r="FR508" s="111"/>
      <c r="FS508" s="111"/>
      <c r="FT508" s="111"/>
      <c r="FU508" s="111"/>
      <c r="FV508" s="111"/>
      <c r="FW508" s="111"/>
      <c r="FX508" s="111"/>
      <c r="FY508" s="111"/>
      <c r="FZ508" s="111"/>
      <c r="GA508" s="111"/>
      <c r="GB508" s="111"/>
      <c r="GC508" s="111"/>
      <c r="GD508" s="111"/>
      <c r="GE508" s="111"/>
      <c r="GF508" s="111"/>
      <c r="GG508" s="111"/>
      <c r="GH508" s="111"/>
      <c r="GI508" s="111"/>
      <c r="GJ508" s="111"/>
      <c r="GK508" s="111"/>
      <c r="GL508" s="111"/>
      <c r="GM508" s="111"/>
      <c r="GN508" s="111"/>
      <c r="GO508" s="111"/>
      <c r="GP508" s="111"/>
      <c r="GQ508" s="111"/>
      <c r="GR508" s="111"/>
      <c r="GS508" s="111"/>
      <c r="GT508" s="111"/>
      <c r="GU508" s="111"/>
      <c r="GV508" s="111"/>
      <c r="GW508" s="111"/>
      <c r="GX508" s="111"/>
      <c r="GY508" s="111"/>
      <c r="GZ508" s="111"/>
      <c r="HA508" s="111"/>
      <c r="HB508" s="111"/>
      <c r="HC508" s="111"/>
      <c r="HD508" s="111"/>
      <c r="HE508" s="111"/>
      <c r="HF508" s="111"/>
      <c r="HG508" s="111"/>
      <c r="HH508" s="111"/>
      <c r="HI508" s="111"/>
      <c r="HJ508" s="111"/>
      <c r="HK508" s="111"/>
      <c r="HL508" s="111"/>
      <c r="HM508" s="111"/>
      <c r="HN508" s="111"/>
      <c r="HO508" s="111"/>
      <c r="HP508" s="111"/>
      <c r="HQ508" s="111"/>
      <c r="HR508" s="111"/>
      <c r="HS508" s="111"/>
      <c r="HT508" s="111"/>
      <c r="HU508" s="111"/>
      <c r="HV508" s="111"/>
      <c r="HW508" s="111"/>
      <c r="HX508" s="111"/>
      <c r="HY508" s="111"/>
      <c r="HZ508" s="111"/>
      <c r="IA508" s="111"/>
      <c r="IB508" s="111"/>
      <c r="IC508" s="111"/>
      <c r="ID508" s="111"/>
      <c r="IE508" s="111"/>
      <c r="IF508" s="111"/>
      <c r="IG508" s="111"/>
      <c r="IH508" s="111"/>
      <c r="II508" s="111"/>
      <c r="IJ508" s="111"/>
      <c r="IK508" s="111"/>
      <c r="IL508" s="111"/>
      <c r="IM508" s="111"/>
      <c r="IN508" s="111"/>
      <c r="IO508" s="111"/>
      <c r="IP508" s="111"/>
      <c r="IQ508" s="111"/>
      <c r="IR508" s="111"/>
      <c r="IS508" s="111"/>
      <c r="IT508" s="111"/>
      <c r="IU508" s="111"/>
      <c r="IV508" s="111"/>
      <c r="IW508" s="111"/>
      <c r="IX508" s="111"/>
      <c r="IY508" s="111"/>
      <c r="IZ508" s="111"/>
      <c r="JA508" s="111"/>
      <c r="JB508" s="111"/>
      <c r="JC508" s="111"/>
      <c r="JD508" s="111"/>
      <c r="JE508" s="111"/>
      <c r="JF508" s="111"/>
      <c r="JG508" s="111"/>
      <c r="JH508" s="111"/>
      <c r="JI508" s="111"/>
      <c r="JJ508" s="111"/>
      <c r="JK508" s="111"/>
      <c r="JL508" s="111"/>
      <c r="JM508" s="111"/>
      <c r="JN508" s="111"/>
      <c r="JO508" s="111"/>
      <c r="JP508" s="111"/>
      <c r="JQ508" s="111"/>
      <c r="JR508" s="111"/>
      <c r="JS508" s="111"/>
      <c r="JT508" s="111"/>
      <c r="JU508" s="111"/>
      <c r="JV508" s="111"/>
      <c r="JW508" s="111"/>
      <c r="JX508" s="111"/>
      <c r="JY508" s="111"/>
      <c r="JZ508" s="111"/>
      <c r="KA508" s="111"/>
      <c r="KB508" s="111"/>
      <c r="KC508" s="111"/>
      <c r="KD508" s="111"/>
      <c r="KE508" s="111"/>
      <c r="KF508" s="111"/>
      <c r="KG508" s="111"/>
      <c r="KH508" s="111"/>
      <c r="KI508" s="111"/>
      <c r="KJ508" s="111"/>
      <c r="KK508" s="111"/>
      <c r="KL508" s="111"/>
      <c r="KM508" s="111"/>
      <c r="KN508" s="111"/>
      <c r="KO508" s="111"/>
      <c r="KP508" s="111"/>
      <c r="KQ508" s="111"/>
      <c r="KR508" s="111"/>
      <c r="KS508" s="111"/>
      <c r="KT508" s="111"/>
      <c r="KU508" s="111"/>
      <c r="KV508" s="111"/>
      <c r="KW508" s="111"/>
      <c r="KX508" s="111"/>
      <c r="KY508" s="111"/>
      <c r="KZ508" s="111"/>
      <c r="LA508" s="111"/>
      <c r="LB508" s="111"/>
      <c r="LC508" s="111"/>
      <c r="LD508" s="111"/>
      <c r="LE508" s="111"/>
      <c r="LF508" s="111"/>
      <c r="LG508" s="111"/>
      <c r="LH508" s="111"/>
      <c r="LI508" s="111"/>
      <c r="LJ508" s="111"/>
      <c r="LK508" s="111"/>
      <c r="LL508" s="111"/>
      <c r="LM508" s="111"/>
      <c r="LN508" s="111"/>
      <c r="LO508" s="111"/>
      <c r="LP508" s="111"/>
      <c r="LQ508" s="111"/>
      <c r="LR508" s="111"/>
      <c r="LS508" s="111"/>
      <c r="LT508" s="111"/>
      <c r="LU508" s="111"/>
      <c r="LV508" s="111"/>
      <c r="LW508" s="111"/>
      <c r="LX508" s="111"/>
      <c r="LY508" s="111"/>
      <c r="LZ508" s="111"/>
      <c r="MA508" s="111"/>
      <c r="MB508" s="111"/>
      <c r="MC508" s="111"/>
      <c r="MD508" s="111"/>
      <c r="ME508" s="111"/>
      <c r="MF508" s="111"/>
      <c r="MG508" s="111"/>
      <c r="MH508" s="111"/>
      <c r="MI508" s="111"/>
      <c r="MJ508" s="111"/>
      <c r="MK508" s="111"/>
      <c r="ML508" s="111"/>
      <c r="MM508" s="111"/>
      <c r="MN508" s="111"/>
      <c r="MO508" s="111"/>
      <c r="MP508" s="111"/>
      <c r="MQ508" s="111"/>
      <c r="MR508" s="111"/>
      <c r="MS508" s="111"/>
      <c r="MT508" s="111"/>
      <c r="MU508" s="111"/>
      <c r="MV508" s="111"/>
      <c r="MW508" s="111"/>
      <c r="MX508" s="111"/>
      <c r="MY508" s="111"/>
      <c r="MZ508" s="111"/>
      <c r="NA508" s="111"/>
      <c r="NB508" s="111"/>
      <c r="NC508" s="111"/>
      <c r="ND508" s="111"/>
      <c r="NE508" s="111"/>
      <c r="NF508" s="111"/>
      <c r="NG508" s="111"/>
      <c r="NH508" s="111"/>
      <c r="NI508" s="111"/>
      <c r="NJ508" s="111"/>
      <c r="NK508" s="111"/>
      <c r="NL508" s="111"/>
      <c r="NM508" s="111"/>
      <c r="NN508" s="111"/>
      <c r="NO508" s="111"/>
      <c r="NP508" s="111"/>
      <c r="NQ508" s="111"/>
      <c r="NR508" s="111"/>
      <c r="NS508" s="111"/>
      <c r="NT508" s="111"/>
      <c r="NU508" s="111"/>
      <c r="NV508" s="111"/>
      <c r="NW508" s="111"/>
      <c r="NX508" s="111"/>
      <c r="NY508" s="111"/>
      <c r="NZ508" s="111"/>
      <c r="OA508" s="111"/>
      <c r="OB508" s="111"/>
      <c r="OC508" s="111"/>
      <c r="OD508" s="111"/>
      <c r="OE508" s="111"/>
      <c r="OF508" s="111"/>
      <c r="OG508" s="111"/>
      <c r="OH508" s="111"/>
      <c r="OI508" s="111"/>
      <c r="OJ508" s="111"/>
      <c r="OK508" s="111"/>
      <c r="OL508" s="111"/>
      <c r="OM508" s="111"/>
      <c r="ON508" s="111"/>
      <c r="OO508" s="111"/>
      <c r="OP508" s="111"/>
      <c r="OQ508" s="111"/>
      <c r="OR508" s="111"/>
      <c r="OS508" s="111"/>
      <c r="OT508" s="111"/>
      <c r="OU508" s="111"/>
      <c r="OV508" s="111"/>
      <c r="OW508" s="111"/>
      <c r="OX508" s="111"/>
      <c r="OY508" s="111"/>
      <c r="OZ508" s="111"/>
      <c r="PA508" s="111"/>
      <c r="PB508" s="111"/>
      <c r="PC508" s="111"/>
      <c r="PD508" s="111"/>
      <c r="PE508" s="111"/>
      <c r="PF508" s="111"/>
      <c r="PG508" s="111"/>
      <c r="PH508" s="111"/>
      <c r="PI508" s="111"/>
      <c r="PJ508" s="111"/>
      <c r="PK508" s="111"/>
      <c r="PL508" s="111"/>
      <c r="PM508" s="111"/>
      <c r="PN508" s="111"/>
      <c r="PO508" s="111"/>
      <c r="PP508" s="111"/>
      <c r="PQ508" s="111"/>
      <c r="PR508" s="111"/>
      <c r="PS508" s="111"/>
      <c r="PT508" s="111"/>
      <c r="PU508" s="111"/>
      <c r="PV508" s="111"/>
      <c r="PW508" s="111"/>
      <c r="PX508" s="111"/>
      <c r="PY508" s="111"/>
      <c r="PZ508" s="111"/>
      <c r="QA508" s="111"/>
      <c r="QB508" s="111"/>
      <c r="QC508" s="111"/>
      <c r="QD508" s="111"/>
      <c r="QE508" s="111"/>
      <c r="QF508" s="111"/>
      <c r="QG508" s="111"/>
      <c r="QH508" s="111"/>
      <c r="QI508" s="111"/>
      <c r="QJ508" s="111"/>
      <c r="QK508" s="111"/>
      <c r="QL508" s="111"/>
      <c r="QM508" s="111"/>
      <c r="QN508" s="111"/>
      <c r="QO508" s="111"/>
      <c r="QP508" s="111"/>
      <c r="QQ508" s="111"/>
      <c r="QR508" s="111"/>
      <c r="QS508" s="111"/>
      <c r="QT508" s="111"/>
      <c r="QU508" s="111"/>
      <c r="QV508" s="111"/>
      <c r="QW508" s="111"/>
      <c r="QX508" s="111"/>
      <c r="QY508" s="111"/>
      <c r="QZ508" s="111"/>
      <c r="RA508" s="111"/>
      <c r="RB508" s="111"/>
      <c r="RC508" s="111"/>
      <c r="RD508" s="111"/>
      <c r="RE508" s="111"/>
      <c r="RF508" s="111"/>
      <c r="RG508" s="111"/>
      <c r="RH508" s="111"/>
      <c r="RI508" s="111"/>
      <c r="RJ508" s="111"/>
      <c r="RK508" s="111"/>
      <c r="RL508" s="111"/>
      <c r="RM508" s="111"/>
      <c r="RN508" s="111"/>
      <c r="RO508" s="111"/>
      <c r="RP508" s="111"/>
      <c r="RQ508" s="111"/>
      <c r="RR508" s="111"/>
      <c r="RS508" s="111"/>
      <c r="RT508" s="111"/>
      <c r="RU508" s="111"/>
      <c r="RV508" s="111"/>
      <c r="RW508" s="111"/>
      <c r="RX508" s="111"/>
      <c r="RY508" s="111"/>
      <c r="RZ508" s="111"/>
      <c r="SA508" s="111"/>
      <c r="SB508" s="111"/>
      <c r="SC508" s="111"/>
      <c r="SD508" s="111"/>
      <c r="SE508" s="111"/>
      <c r="SF508" s="111"/>
      <c r="SG508" s="111"/>
      <c r="SH508" s="111"/>
      <c r="SI508" s="111"/>
      <c r="SJ508" s="111"/>
      <c r="SK508" s="111"/>
      <c r="SL508" s="111"/>
      <c r="SM508" s="111"/>
      <c r="SN508" s="111"/>
      <c r="SO508" s="111"/>
      <c r="SP508" s="111"/>
      <c r="SQ508" s="111"/>
      <c r="SR508" s="111"/>
      <c r="SS508" s="111"/>
      <c r="ST508" s="111"/>
      <c r="SU508" s="111"/>
      <c r="SV508" s="111"/>
      <c r="SW508" s="111"/>
      <c r="SX508" s="111"/>
      <c r="SY508" s="111"/>
      <c r="SZ508" s="111"/>
      <c r="TA508" s="111"/>
      <c r="TB508" s="111"/>
      <c r="TC508" s="111"/>
      <c r="TD508" s="111"/>
      <c r="TE508" s="111"/>
      <c r="TF508" s="111"/>
      <c r="TG508" s="111"/>
      <c r="TH508" s="111"/>
      <c r="TI508" s="111"/>
      <c r="TJ508" s="111"/>
      <c r="TK508" s="111"/>
      <c r="TL508" s="111"/>
      <c r="TM508" s="111"/>
      <c r="TN508" s="111"/>
      <c r="TO508" s="111"/>
      <c r="TP508" s="111"/>
      <c r="TQ508" s="111"/>
      <c r="TR508" s="111"/>
      <c r="TS508" s="111"/>
      <c r="TT508" s="111"/>
      <c r="TU508" s="111"/>
      <c r="TV508" s="111"/>
      <c r="TW508" s="111"/>
      <c r="TX508" s="111"/>
      <c r="TY508" s="111"/>
      <c r="TZ508" s="111"/>
      <c r="UA508" s="111"/>
      <c r="UB508" s="111"/>
      <c r="UC508" s="111"/>
      <c r="UD508" s="111"/>
      <c r="UE508" s="111"/>
      <c r="UF508" s="111"/>
      <c r="UG508" s="111"/>
      <c r="UH508" s="111"/>
      <c r="UI508" s="111"/>
      <c r="UJ508" s="111"/>
      <c r="UK508" s="111"/>
      <c r="UL508" s="111"/>
      <c r="UM508" s="111"/>
      <c r="UN508" s="111"/>
      <c r="UO508" s="111"/>
      <c r="UP508" s="111"/>
      <c r="UQ508" s="111"/>
      <c r="UR508" s="111"/>
      <c r="US508" s="111"/>
      <c r="UT508" s="111"/>
      <c r="UU508" s="111"/>
      <c r="UV508" s="111"/>
      <c r="UW508" s="111"/>
      <c r="UX508" s="111"/>
      <c r="UY508" s="111"/>
      <c r="UZ508" s="111"/>
      <c r="VA508" s="111"/>
      <c r="VB508" s="111"/>
      <c r="VC508" s="111"/>
      <c r="VD508" s="111"/>
      <c r="VE508" s="111"/>
      <c r="VF508" s="111"/>
      <c r="VG508" s="111"/>
      <c r="VH508" s="111"/>
      <c r="VI508" s="111"/>
      <c r="VJ508" s="111"/>
      <c r="VK508" s="111"/>
      <c r="VL508" s="111"/>
      <c r="VM508" s="111"/>
      <c r="VN508" s="111"/>
      <c r="VO508" s="111"/>
      <c r="VP508" s="111"/>
      <c r="VQ508" s="111"/>
      <c r="VR508" s="111"/>
      <c r="VS508" s="111"/>
      <c r="VT508" s="111"/>
      <c r="VU508" s="111"/>
      <c r="VV508" s="111"/>
      <c r="VW508" s="111"/>
      <c r="VX508" s="111"/>
      <c r="VY508" s="111"/>
      <c r="VZ508" s="111"/>
      <c r="WA508" s="111"/>
      <c r="WB508" s="111"/>
      <c r="WC508" s="111"/>
      <c r="WD508" s="111"/>
      <c r="WE508" s="111"/>
      <c r="WF508" s="111"/>
      <c r="WG508" s="111"/>
      <c r="WH508" s="111"/>
      <c r="WI508" s="111"/>
      <c r="WJ508" s="111"/>
      <c r="WK508" s="111"/>
      <c r="WL508" s="111"/>
      <c r="WM508" s="111"/>
      <c r="WN508" s="111"/>
      <c r="WO508" s="111"/>
      <c r="WP508" s="111"/>
      <c r="WQ508" s="111"/>
      <c r="WR508" s="111"/>
      <c r="WS508" s="111"/>
      <c r="WT508" s="111"/>
      <c r="WU508" s="111"/>
      <c r="WV508" s="111"/>
      <c r="WW508" s="111"/>
      <c r="WX508" s="111"/>
      <c r="WY508" s="111"/>
      <c r="WZ508" s="111"/>
      <c r="XA508" s="111"/>
      <c r="XB508" s="111"/>
      <c r="XC508" s="111"/>
      <c r="XD508" s="111"/>
      <c r="XE508" s="111"/>
      <c r="XF508" s="111"/>
      <c r="XG508" s="111"/>
      <c r="XH508" s="111"/>
      <c r="XI508" s="111"/>
      <c r="XJ508" s="111"/>
      <c r="XK508" s="111"/>
      <c r="XL508" s="111"/>
      <c r="XM508" s="111"/>
      <c r="XN508" s="111"/>
      <c r="XO508" s="111"/>
      <c r="XP508" s="111"/>
      <c r="XQ508" s="111"/>
      <c r="XR508" s="111"/>
      <c r="XS508" s="111"/>
      <c r="XT508" s="111"/>
      <c r="XU508" s="111"/>
      <c r="XV508" s="111"/>
      <c r="XW508" s="111"/>
      <c r="XX508" s="111"/>
      <c r="XY508" s="111"/>
      <c r="XZ508" s="111"/>
      <c r="YA508" s="111"/>
      <c r="YB508" s="111"/>
      <c r="YC508" s="111"/>
      <c r="YD508" s="111"/>
      <c r="YE508" s="111"/>
      <c r="YF508" s="111"/>
      <c r="YG508" s="111"/>
      <c r="YH508" s="111"/>
      <c r="YI508" s="111"/>
      <c r="YJ508" s="111"/>
      <c r="YK508" s="111"/>
      <c r="YL508" s="111"/>
      <c r="YM508" s="111"/>
      <c r="YN508" s="111"/>
      <c r="YO508" s="111"/>
      <c r="YP508" s="111"/>
      <c r="YQ508" s="111"/>
      <c r="YR508" s="111"/>
      <c r="YS508" s="111"/>
      <c r="YT508" s="111"/>
      <c r="YU508" s="111"/>
      <c r="YV508" s="111"/>
      <c r="YW508" s="111"/>
      <c r="YX508" s="111"/>
      <c r="YY508" s="111"/>
      <c r="YZ508" s="111"/>
      <c r="ZA508" s="111"/>
      <c r="ZB508" s="111"/>
      <c r="ZC508" s="111"/>
      <c r="ZD508" s="111"/>
      <c r="ZE508" s="111"/>
      <c r="ZF508" s="111"/>
      <c r="ZG508" s="111"/>
      <c r="ZH508" s="111"/>
      <c r="ZI508" s="111"/>
      <c r="ZJ508" s="111"/>
      <c r="ZK508" s="111"/>
      <c r="ZL508" s="111"/>
      <c r="ZM508" s="111"/>
      <c r="ZN508" s="111"/>
      <c r="ZO508" s="111"/>
      <c r="ZP508" s="111"/>
      <c r="ZQ508" s="111"/>
      <c r="ZR508" s="111"/>
      <c r="ZS508" s="111"/>
      <c r="ZT508" s="111"/>
      <c r="ZU508" s="111"/>
      <c r="ZV508" s="111"/>
      <c r="ZW508" s="111"/>
      <c r="ZX508" s="111"/>
      <c r="ZY508" s="111"/>
      <c r="ZZ508" s="111"/>
      <c r="AAA508" s="111"/>
      <c r="AAB508" s="111"/>
      <c r="AAC508" s="111"/>
      <c r="AAD508" s="111"/>
      <c r="AAE508" s="111"/>
      <c r="AAF508" s="111"/>
      <c r="AAG508" s="111"/>
      <c r="AAH508" s="111"/>
      <c r="AAI508" s="111"/>
      <c r="AAJ508" s="111"/>
      <c r="AAK508" s="111"/>
      <c r="AAL508" s="111"/>
      <c r="AAM508" s="111"/>
      <c r="AAN508" s="111"/>
      <c r="AAO508" s="111"/>
      <c r="AAP508" s="111"/>
      <c r="AAQ508" s="111"/>
      <c r="AAR508" s="111"/>
      <c r="AAS508" s="111"/>
      <c r="AAT508" s="111"/>
      <c r="AAU508" s="111"/>
      <c r="AAV508" s="111"/>
      <c r="AAW508" s="111"/>
      <c r="AAX508" s="111"/>
      <c r="AAY508" s="111"/>
      <c r="AAZ508" s="111"/>
      <c r="ABA508" s="111"/>
      <c r="ABB508" s="111"/>
      <c r="ABC508" s="111"/>
      <c r="ABD508" s="111"/>
      <c r="ABE508" s="111"/>
      <c r="ABF508" s="111"/>
      <c r="ABG508" s="111"/>
      <c r="ABH508" s="111"/>
      <c r="ABI508" s="111"/>
      <c r="ABJ508" s="111"/>
      <c r="ABK508" s="111"/>
      <c r="ABL508" s="111"/>
      <c r="ABM508" s="111"/>
      <c r="ABN508" s="111"/>
      <c r="ABO508" s="111"/>
      <c r="ABP508" s="111"/>
      <c r="ABQ508" s="111"/>
      <c r="ABR508" s="111"/>
      <c r="ABS508" s="111"/>
      <c r="ABT508" s="111"/>
      <c r="ABU508" s="111"/>
      <c r="ABV508" s="111"/>
      <c r="ABW508" s="111"/>
      <c r="ABX508" s="111"/>
      <c r="ABY508" s="111"/>
      <c r="ABZ508" s="111"/>
      <c r="ACA508" s="111"/>
      <c r="ACB508" s="111"/>
      <c r="ACC508" s="111"/>
      <c r="ACD508" s="111"/>
      <c r="ACE508" s="111"/>
      <c r="ACF508" s="111"/>
      <c r="ACG508" s="111"/>
      <c r="ACH508" s="111"/>
      <c r="ACI508" s="111"/>
      <c r="ACJ508" s="111"/>
      <c r="ACK508" s="111"/>
      <c r="ACL508" s="111"/>
      <c r="ACM508" s="111"/>
      <c r="ACN508" s="111"/>
      <c r="ACO508" s="111"/>
      <c r="ACP508" s="111"/>
      <c r="ACQ508" s="111"/>
      <c r="ACR508" s="111"/>
      <c r="ACS508" s="111"/>
      <c r="ACT508" s="111"/>
      <c r="ACU508" s="111"/>
      <c r="ACV508" s="111"/>
      <c r="ACW508" s="111"/>
      <c r="ACX508" s="111"/>
      <c r="ACY508" s="111"/>
      <c r="ACZ508" s="111"/>
      <c r="ADA508" s="111"/>
      <c r="ADB508" s="111"/>
      <c r="ADC508" s="111"/>
      <c r="ADD508" s="111"/>
      <c r="ADE508" s="111"/>
      <c r="ADF508" s="111"/>
      <c r="ADG508" s="111"/>
      <c r="ADH508" s="111"/>
      <c r="ADI508" s="111"/>
      <c r="ADJ508" s="111"/>
      <c r="ADK508" s="111"/>
      <c r="ADL508" s="111"/>
      <c r="ADM508" s="111"/>
      <c r="ADN508" s="111"/>
      <c r="ADO508" s="111"/>
      <c r="ADP508" s="111"/>
      <c r="ADQ508" s="111"/>
      <c r="ADR508" s="111"/>
      <c r="ADS508" s="111"/>
      <c r="ADT508" s="111"/>
      <c r="ADU508" s="111"/>
      <c r="ADV508" s="111"/>
    </row>
    <row r="509" spans="4:802" s="110" customFormat="1"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11"/>
      <c r="AD509" s="111"/>
      <c r="AE509" s="111"/>
      <c r="AF509" s="111"/>
      <c r="AG509" s="111"/>
      <c r="AH509" s="111"/>
      <c r="AI509" s="111"/>
      <c r="AJ509" s="111"/>
      <c r="AK509" s="111"/>
      <c r="AL509" s="111"/>
      <c r="AM509" s="111"/>
      <c r="AN509" s="111"/>
      <c r="AO509" s="111"/>
      <c r="AP509" s="111"/>
      <c r="AQ509" s="111"/>
      <c r="AR509" s="111"/>
      <c r="AS509" s="111"/>
      <c r="AT509" s="111"/>
      <c r="AU509" s="111"/>
      <c r="AV509" s="111"/>
      <c r="AW509" s="111"/>
      <c r="AX509" s="111"/>
      <c r="AY509" s="111"/>
      <c r="AZ509" s="111"/>
      <c r="BA509" s="111"/>
      <c r="BB509" s="111"/>
      <c r="BC509" s="111"/>
      <c r="BD509" s="111"/>
      <c r="BE509" s="111"/>
      <c r="BF509" s="111"/>
      <c r="BG509" s="111"/>
      <c r="BH509" s="111"/>
      <c r="BI509" s="111"/>
      <c r="BJ509" s="111"/>
      <c r="BK509" s="111"/>
      <c r="BL509" s="111"/>
      <c r="BM509" s="111"/>
      <c r="BN509" s="111"/>
      <c r="BO509" s="111"/>
      <c r="BP509" s="111"/>
      <c r="BQ509" s="111"/>
      <c r="BR509" s="111"/>
      <c r="BS509" s="111"/>
      <c r="BT509" s="111"/>
      <c r="BU509" s="111"/>
      <c r="BV509" s="111"/>
      <c r="BW509" s="111"/>
      <c r="BX509" s="111"/>
      <c r="BY509" s="111"/>
      <c r="BZ509" s="111"/>
      <c r="CA509" s="111"/>
      <c r="CB509" s="111"/>
      <c r="CC509" s="111"/>
      <c r="CD509" s="111"/>
      <c r="CE509" s="111"/>
      <c r="CF509" s="111"/>
      <c r="CG509" s="111"/>
      <c r="CH509" s="111"/>
      <c r="CI509" s="111"/>
      <c r="CJ509" s="111"/>
      <c r="CK509" s="111"/>
      <c r="CL509" s="111"/>
      <c r="CM509" s="111"/>
      <c r="CN509" s="111"/>
      <c r="CO509" s="111"/>
      <c r="CP509" s="111"/>
      <c r="CQ509" s="111"/>
      <c r="CR509" s="111"/>
      <c r="CS509" s="111"/>
      <c r="CT509" s="111"/>
      <c r="CU509" s="111"/>
      <c r="CV509" s="111"/>
      <c r="CW509" s="111"/>
      <c r="CX509" s="111"/>
      <c r="CY509" s="111"/>
      <c r="CZ509" s="111"/>
      <c r="DA509" s="111"/>
      <c r="DB509" s="111"/>
      <c r="DC509" s="111"/>
      <c r="DD509" s="111"/>
      <c r="DE509" s="111"/>
      <c r="DF509" s="111"/>
      <c r="DG509" s="111"/>
      <c r="DH509" s="111"/>
      <c r="DI509" s="111"/>
      <c r="DJ509" s="111"/>
      <c r="DK509" s="111"/>
      <c r="DL509" s="111"/>
      <c r="DM509" s="111"/>
      <c r="DN509" s="111"/>
      <c r="DO509" s="111"/>
      <c r="DP509" s="111"/>
      <c r="DQ509" s="111"/>
      <c r="DR509" s="111"/>
      <c r="DS509" s="111"/>
      <c r="DT509" s="111"/>
      <c r="DU509" s="111"/>
      <c r="DV509" s="111"/>
      <c r="DW509" s="111"/>
      <c r="DX509" s="111"/>
      <c r="DY509" s="111"/>
      <c r="DZ509" s="111"/>
      <c r="EA509" s="111"/>
      <c r="EB509" s="111"/>
      <c r="EC509" s="111"/>
      <c r="ED509" s="111"/>
      <c r="EE509" s="111"/>
      <c r="EF509" s="111"/>
      <c r="EG509" s="111"/>
      <c r="EH509" s="111"/>
      <c r="EI509" s="111"/>
      <c r="EJ509" s="111"/>
      <c r="EK509" s="111"/>
      <c r="EL509" s="111"/>
      <c r="EM509" s="111"/>
      <c r="EN509" s="111"/>
      <c r="EO509" s="111"/>
      <c r="EP509" s="111"/>
      <c r="EQ509" s="111"/>
      <c r="ER509" s="111"/>
      <c r="ES509" s="111"/>
      <c r="ET509" s="111"/>
      <c r="EU509" s="111"/>
      <c r="EV509" s="111"/>
      <c r="EW509" s="111"/>
      <c r="EX509" s="111"/>
      <c r="EY509" s="111"/>
      <c r="EZ509" s="111"/>
      <c r="FA509" s="111"/>
      <c r="FB509" s="111"/>
      <c r="FC509" s="111"/>
      <c r="FD509" s="111"/>
      <c r="FE509" s="111"/>
      <c r="FF509" s="111"/>
      <c r="FG509" s="111"/>
      <c r="FH509" s="111"/>
      <c r="FI509" s="111"/>
      <c r="FJ509" s="111"/>
      <c r="FK509" s="111"/>
      <c r="FL509" s="111"/>
      <c r="FM509" s="111"/>
      <c r="FN509" s="111"/>
      <c r="FO509" s="111"/>
      <c r="FP509" s="111"/>
      <c r="FQ509" s="111"/>
      <c r="FR509" s="111"/>
      <c r="FS509" s="111"/>
      <c r="FT509" s="111"/>
      <c r="FU509" s="111"/>
      <c r="FV509" s="111"/>
      <c r="FW509" s="111"/>
      <c r="FX509" s="111"/>
      <c r="FY509" s="111"/>
      <c r="FZ509" s="111"/>
      <c r="GA509" s="111"/>
      <c r="GB509" s="111"/>
      <c r="GC509" s="111"/>
      <c r="GD509" s="111"/>
      <c r="GE509" s="111"/>
      <c r="GF509" s="111"/>
      <c r="GG509" s="111"/>
      <c r="GH509" s="111"/>
      <c r="GI509" s="111"/>
      <c r="GJ509" s="111"/>
      <c r="GK509" s="111"/>
      <c r="GL509" s="111"/>
      <c r="GM509" s="111"/>
      <c r="GN509" s="111"/>
      <c r="GO509" s="111"/>
      <c r="GP509" s="111"/>
      <c r="GQ509" s="111"/>
      <c r="GR509" s="111"/>
      <c r="GS509" s="111"/>
      <c r="GT509" s="111"/>
      <c r="GU509" s="111"/>
      <c r="GV509" s="111"/>
      <c r="GW509" s="111"/>
      <c r="GX509" s="111"/>
      <c r="GY509" s="111"/>
      <c r="GZ509" s="111"/>
      <c r="HA509" s="111"/>
      <c r="HB509" s="111"/>
      <c r="HC509" s="111"/>
      <c r="HD509" s="111"/>
      <c r="HE509" s="111"/>
      <c r="HF509" s="111"/>
      <c r="HG509" s="111"/>
      <c r="HH509" s="111"/>
      <c r="HI509" s="111"/>
      <c r="HJ509" s="111"/>
      <c r="HK509" s="111"/>
      <c r="HL509" s="111"/>
      <c r="HM509" s="111"/>
      <c r="HN509" s="111"/>
      <c r="HO509" s="111"/>
      <c r="HP509" s="111"/>
      <c r="HQ509" s="111"/>
      <c r="HR509" s="111"/>
      <c r="HS509" s="111"/>
      <c r="HT509" s="111"/>
      <c r="HU509" s="111"/>
      <c r="HV509" s="111"/>
      <c r="HW509" s="111"/>
      <c r="HX509" s="111"/>
      <c r="HY509" s="111"/>
      <c r="HZ509" s="111"/>
      <c r="IA509" s="111"/>
      <c r="IB509" s="111"/>
      <c r="IC509" s="111"/>
      <c r="ID509" s="111"/>
      <c r="IE509" s="111"/>
      <c r="IF509" s="111"/>
      <c r="IG509" s="111"/>
      <c r="IH509" s="111"/>
      <c r="II509" s="111"/>
      <c r="IJ509" s="111"/>
      <c r="IK509" s="111"/>
      <c r="IL509" s="111"/>
      <c r="IM509" s="111"/>
      <c r="IN509" s="111"/>
      <c r="IO509" s="111"/>
      <c r="IP509" s="111"/>
      <c r="IQ509" s="111"/>
      <c r="IR509" s="111"/>
      <c r="IS509" s="111"/>
      <c r="IT509" s="111"/>
      <c r="IU509" s="111"/>
      <c r="IV509" s="111"/>
      <c r="IW509" s="111"/>
      <c r="IX509" s="111"/>
      <c r="IY509" s="111"/>
      <c r="IZ509" s="111"/>
      <c r="JA509" s="111"/>
      <c r="JB509" s="111"/>
      <c r="JC509" s="111"/>
      <c r="JD509" s="111"/>
      <c r="JE509" s="111"/>
      <c r="JF509" s="111"/>
      <c r="JG509" s="111"/>
      <c r="JH509" s="111"/>
      <c r="JI509" s="111"/>
      <c r="JJ509" s="111"/>
      <c r="JK509" s="111"/>
      <c r="JL509" s="111"/>
      <c r="JM509" s="111"/>
      <c r="JN509" s="111"/>
      <c r="JO509" s="111"/>
      <c r="JP509" s="111"/>
      <c r="JQ509" s="111"/>
      <c r="JR509" s="111"/>
      <c r="JS509" s="111"/>
      <c r="JT509" s="111"/>
      <c r="JU509" s="111"/>
      <c r="JV509" s="111"/>
      <c r="JW509" s="111"/>
      <c r="JX509" s="111"/>
      <c r="JY509" s="111"/>
      <c r="JZ509" s="111"/>
      <c r="KA509" s="111"/>
      <c r="KB509" s="111"/>
      <c r="KC509" s="111"/>
      <c r="KD509" s="111"/>
      <c r="KE509" s="111"/>
      <c r="KF509" s="111"/>
      <c r="KG509" s="111"/>
      <c r="KH509" s="111"/>
      <c r="KI509" s="111"/>
      <c r="KJ509" s="111"/>
      <c r="KK509" s="111"/>
      <c r="KL509" s="111"/>
      <c r="KM509" s="111"/>
      <c r="KN509" s="111"/>
      <c r="KO509" s="111"/>
      <c r="KP509" s="111"/>
      <c r="KQ509" s="111"/>
      <c r="KR509" s="111"/>
      <c r="KS509" s="111"/>
      <c r="KT509" s="111"/>
      <c r="KU509" s="111"/>
      <c r="KV509" s="111"/>
      <c r="KW509" s="111"/>
      <c r="KX509" s="111"/>
      <c r="KY509" s="111"/>
      <c r="KZ509" s="111"/>
      <c r="LA509" s="111"/>
      <c r="LB509" s="111"/>
      <c r="LC509" s="111"/>
      <c r="LD509" s="111"/>
      <c r="LE509" s="111"/>
      <c r="LF509" s="111"/>
      <c r="LG509" s="111"/>
      <c r="LH509" s="111"/>
      <c r="LI509" s="111"/>
      <c r="LJ509" s="111"/>
      <c r="LK509" s="111"/>
      <c r="LL509" s="111"/>
      <c r="LM509" s="111"/>
      <c r="LN509" s="111"/>
      <c r="LO509" s="111"/>
      <c r="LP509" s="111"/>
      <c r="LQ509" s="111"/>
      <c r="LR509" s="111"/>
      <c r="LS509" s="111"/>
      <c r="LT509" s="111"/>
      <c r="LU509" s="111"/>
      <c r="LV509" s="111"/>
      <c r="LW509" s="111"/>
      <c r="LX509" s="111"/>
      <c r="LY509" s="111"/>
      <c r="LZ509" s="111"/>
      <c r="MA509" s="111"/>
      <c r="MB509" s="111"/>
      <c r="MC509" s="111"/>
      <c r="MD509" s="111"/>
      <c r="ME509" s="111"/>
      <c r="MF509" s="111"/>
      <c r="MG509" s="111"/>
      <c r="MH509" s="111"/>
      <c r="MI509" s="111"/>
      <c r="MJ509" s="111"/>
      <c r="MK509" s="111"/>
      <c r="ML509" s="111"/>
      <c r="MM509" s="111"/>
      <c r="MN509" s="111"/>
      <c r="MO509" s="111"/>
      <c r="MP509" s="111"/>
      <c r="MQ509" s="111"/>
      <c r="MR509" s="111"/>
      <c r="MS509" s="111"/>
      <c r="MT509" s="111"/>
      <c r="MU509" s="111"/>
      <c r="MV509" s="111"/>
      <c r="MW509" s="111"/>
      <c r="MX509" s="111"/>
      <c r="MY509" s="111"/>
      <c r="MZ509" s="111"/>
      <c r="NA509" s="111"/>
      <c r="NB509" s="111"/>
      <c r="NC509" s="111"/>
      <c r="ND509" s="111"/>
      <c r="NE509" s="111"/>
      <c r="NF509" s="111"/>
      <c r="NG509" s="111"/>
      <c r="NH509" s="111"/>
      <c r="NI509" s="111"/>
      <c r="NJ509" s="111"/>
      <c r="NK509" s="111"/>
      <c r="NL509" s="111"/>
      <c r="NM509" s="111"/>
      <c r="NN509" s="111"/>
      <c r="NO509" s="111"/>
      <c r="NP509" s="111"/>
      <c r="NQ509" s="111"/>
      <c r="NR509" s="111"/>
      <c r="NS509" s="111"/>
      <c r="NT509" s="111"/>
      <c r="NU509" s="111"/>
      <c r="NV509" s="111"/>
      <c r="NW509" s="111"/>
      <c r="NX509" s="111"/>
      <c r="NY509" s="111"/>
      <c r="NZ509" s="111"/>
      <c r="OA509" s="111"/>
      <c r="OB509" s="111"/>
      <c r="OC509" s="111"/>
      <c r="OD509" s="111"/>
      <c r="OE509" s="111"/>
      <c r="OF509" s="111"/>
      <c r="OG509" s="111"/>
      <c r="OH509" s="111"/>
      <c r="OI509" s="111"/>
      <c r="OJ509" s="111"/>
      <c r="OK509" s="111"/>
      <c r="OL509" s="111"/>
      <c r="OM509" s="111"/>
      <c r="ON509" s="111"/>
      <c r="OO509" s="111"/>
      <c r="OP509" s="111"/>
      <c r="OQ509" s="111"/>
      <c r="OR509" s="111"/>
      <c r="OS509" s="111"/>
      <c r="OT509" s="111"/>
      <c r="OU509" s="111"/>
      <c r="OV509" s="111"/>
      <c r="OW509" s="111"/>
      <c r="OX509" s="111"/>
      <c r="OY509" s="111"/>
      <c r="OZ509" s="111"/>
      <c r="PA509" s="111"/>
      <c r="PB509" s="111"/>
      <c r="PC509" s="111"/>
      <c r="PD509" s="111"/>
      <c r="PE509" s="111"/>
      <c r="PF509" s="111"/>
      <c r="PG509" s="111"/>
      <c r="PH509" s="111"/>
      <c r="PI509" s="111"/>
      <c r="PJ509" s="111"/>
      <c r="PK509" s="111"/>
      <c r="PL509" s="111"/>
      <c r="PM509" s="111"/>
      <c r="PN509" s="111"/>
      <c r="PO509" s="111"/>
      <c r="PP509" s="111"/>
      <c r="PQ509" s="111"/>
      <c r="PR509" s="111"/>
      <c r="PS509" s="111"/>
      <c r="PT509" s="111"/>
      <c r="PU509" s="111"/>
      <c r="PV509" s="111"/>
      <c r="PW509" s="111"/>
      <c r="PX509" s="111"/>
      <c r="PY509" s="111"/>
      <c r="PZ509" s="111"/>
      <c r="QA509" s="111"/>
      <c r="QB509" s="111"/>
      <c r="QC509" s="111"/>
      <c r="QD509" s="111"/>
      <c r="QE509" s="111"/>
      <c r="QF509" s="111"/>
      <c r="QG509" s="111"/>
      <c r="QH509" s="111"/>
      <c r="QI509" s="111"/>
      <c r="QJ509" s="111"/>
      <c r="QK509" s="111"/>
      <c r="QL509" s="111"/>
      <c r="QM509" s="111"/>
      <c r="QN509" s="111"/>
      <c r="QO509" s="111"/>
      <c r="QP509" s="111"/>
      <c r="QQ509" s="111"/>
      <c r="QR509" s="111"/>
      <c r="QS509" s="111"/>
      <c r="QT509" s="111"/>
      <c r="QU509" s="111"/>
      <c r="QV509" s="111"/>
      <c r="QW509" s="111"/>
      <c r="QX509" s="111"/>
      <c r="QY509" s="111"/>
      <c r="QZ509" s="111"/>
      <c r="RA509" s="111"/>
      <c r="RB509" s="111"/>
      <c r="RC509" s="111"/>
      <c r="RD509" s="111"/>
      <c r="RE509" s="111"/>
      <c r="RF509" s="111"/>
      <c r="RG509" s="111"/>
      <c r="RH509" s="111"/>
      <c r="RI509" s="111"/>
      <c r="RJ509" s="111"/>
      <c r="RK509" s="111"/>
      <c r="RL509" s="111"/>
      <c r="RM509" s="111"/>
      <c r="RN509" s="111"/>
      <c r="RO509" s="111"/>
      <c r="RP509" s="111"/>
      <c r="RQ509" s="111"/>
      <c r="RR509" s="111"/>
      <c r="RS509" s="111"/>
      <c r="RT509" s="111"/>
      <c r="RU509" s="111"/>
      <c r="RV509" s="111"/>
      <c r="RW509" s="111"/>
      <c r="RX509" s="111"/>
      <c r="RY509" s="111"/>
      <c r="RZ509" s="111"/>
      <c r="SA509" s="111"/>
      <c r="SB509" s="111"/>
      <c r="SC509" s="111"/>
      <c r="SD509" s="111"/>
      <c r="SE509" s="111"/>
      <c r="SF509" s="111"/>
      <c r="SG509" s="111"/>
      <c r="SH509" s="111"/>
      <c r="SI509" s="111"/>
      <c r="SJ509" s="111"/>
      <c r="SK509" s="111"/>
      <c r="SL509" s="111"/>
      <c r="SM509" s="111"/>
      <c r="SN509" s="111"/>
      <c r="SO509" s="111"/>
      <c r="SP509" s="111"/>
      <c r="SQ509" s="111"/>
      <c r="SR509" s="111"/>
      <c r="SS509" s="111"/>
      <c r="ST509" s="111"/>
      <c r="SU509" s="111"/>
      <c r="SV509" s="111"/>
      <c r="SW509" s="111"/>
      <c r="SX509" s="111"/>
      <c r="SY509" s="111"/>
      <c r="SZ509" s="111"/>
      <c r="TA509" s="111"/>
      <c r="TB509" s="111"/>
      <c r="TC509" s="111"/>
      <c r="TD509" s="111"/>
      <c r="TE509" s="111"/>
      <c r="TF509" s="111"/>
      <c r="TG509" s="111"/>
      <c r="TH509" s="111"/>
      <c r="TI509" s="111"/>
      <c r="TJ509" s="111"/>
      <c r="TK509" s="111"/>
      <c r="TL509" s="111"/>
      <c r="TM509" s="111"/>
      <c r="TN509" s="111"/>
      <c r="TO509" s="111"/>
      <c r="TP509" s="111"/>
      <c r="TQ509" s="111"/>
      <c r="TR509" s="111"/>
      <c r="TS509" s="111"/>
      <c r="TT509" s="111"/>
      <c r="TU509" s="111"/>
      <c r="TV509" s="111"/>
      <c r="TW509" s="111"/>
      <c r="TX509" s="111"/>
      <c r="TY509" s="111"/>
      <c r="TZ509" s="111"/>
      <c r="UA509" s="111"/>
      <c r="UB509" s="111"/>
      <c r="UC509" s="111"/>
      <c r="UD509" s="111"/>
      <c r="UE509" s="111"/>
      <c r="UF509" s="111"/>
      <c r="UG509" s="111"/>
      <c r="UH509" s="111"/>
      <c r="UI509" s="111"/>
      <c r="UJ509" s="111"/>
      <c r="UK509" s="111"/>
      <c r="UL509" s="111"/>
      <c r="UM509" s="111"/>
      <c r="UN509" s="111"/>
      <c r="UO509" s="111"/>
      <c r="UP509" s="111"/>
      <c r="UQ509" s="111"/>
      <c r="UR509" s="111"/>
      <c r="US509" s="111"/>
      <c r="UT509" s="111"/>
      <c r="UU509" s="111"/>
      <c r="UV509" s="111"/>
      <c r="UW509" s="111"/>
      <c r="UX509" s="111"/>
      <c r="UY509" s="111"/>
      <c r="UZ509" s="111"/>
      <c r="VA509" s="111"/>
      <c r="VB509" s="111"/>
      <c r="VC509" s="111"/>
      <c r="VD509" s="111"/>
      <c r="VE509" s="111"/>
      <c r="VF509" s="111"/>
      <c r="VG509" s="111"/>
      <c r="VH509" s="111"/>
      <c r="VI509" s="111"/>
      <c r="VJ509" s="111"/>
      <c r="VK509" s="111"/>
      <c r="VL509" s="111"/>
      <c r="VM509" s="111"/>
      <c r="VN509" s="111"/>
      <c r="VO509" s="111"/>
      <c r="VP509" s="111"/>
      <c r="VQ509" s="111"/>
      <c r="VR509" s="111"/>
      <c r="VS509" s="111"/>
      <c r="VT509" s="111"/>
      <c r="VU509" s="111"/>
      <c r="VV509" s="111"/>
      <c r="VW509" s="111"/>
      <c r="VX509" s="111"/>
      <c r="VY509" s="111"/>
      <c r="VZ509" s="111"/>
      <c r="WA509" s="111"/>
      <c r="WB509" s="111"/>
      <c r="WC509" s="111"/>
      <c r="WD509" s="111"/>
      <c r="WE509" s="111"/>
      <c r="WF509" s="111"/>
      <c r="WG509" s="111"/>
      <c r="WH509" s="111"/>
      <c r="WI509" s="111"/>
      <c r="WJ509" s="111"/>
      <c r="WK509" s="111"/>
      <c r="WL509" s="111"/>
      <c r="WM509" s="111"/>
      <c r="WN509" s="111"/>
      <c r="WO509" s="111"/>
      <c r="WP509" s="111"/>
      <c r="WQ509" s="111"/>
      <c r="WR509" s="111"/>
      <c r="WS509" s="111"/>
      <c r="WT509" s="111"/>
      <c r="WU509" s="111"/>
      <c r="WV509" s="111"/>
      <c r="WW509" s="111"/>
      <c r="WX509" s="111"/>
      <c r="WY509" s="111"/>
      <c r="WZ509" s="111"/>
      <c r="XA509" s="111"/>
      <c r="XB509" s="111"/>
      <c r="XC509" s="111"/>
      <c r="XD509" s="111"/>
      <c r="XE509" s="111"/>
      <c r="XF509" s="111"/>
      <c r="XG509" s="111"/>
      <c r="XH509" s="111"/>
      <c r="XI509" s="111"/>
      <c r="XJ509" s="111"/>
      <c r="XK509" s="111"/>
      <c r="XL509" s="111"/>
      <c r="XM509" s="111"/>
      <c r="XN509" s="111"/>
      <c r="XO509" s="111"/>
      <c r="XP509" s="111"/>
      <c r="XQ509" s="111"/>
      <c r="XR509" s="111"/>
      <c r="XS509" s="111"/>
      <c r="XT509" s="111"/>
      <c r="XU509" s="111"/>
      <c r="XV509" s="111"/>
      <c r="XW509" s="111"/>
      <c r="XX509" s="111"/>
      <c r="XY509" s="111"/>
      <c r="XZ509" s="111"/>
      <c r="YA509" s="111"/>
      <c r="YB509" s="111"/>
      <c r="YC509" s="111"/>
      <c r="YD509" s="111"/>
      <c r="YE509" s="111"/>
      <c r="YF509" s="111"/>
      <c r="YG509" s="111"/>
      <c r="YH509" s="111"/>
      <c r="YI509" s="111"/>
      <c r="YJ509" s="111"/>
      <c r="YK509" s="111"/>
      <c r="YL509" s="111"/>
      <c r="YM509" s="111"/>
      <c r="YN509" s="111"/>
      <c r="YO509" s="111"/>
      <c r="YP509" s="111"/>
      <c r="YQ509" s="111"/>
      <c r="YR509" s="111"/>
      <c r="YS509" s="111"/>
      <c r="YT509" s="111"/>
      <c r="YU509" s="111"/>
      <c r="YV509" s="111"/>
      <c r="YW509" s="111"/>
      <c r="YX509" s="111"/>
      <c r="YY509" s="111"/>
      <c r="YZ509" s="111"/>
      <c r="ZA509" s="111"/>
      <c r="ZB509" s="111"/>
      <c r="ZC509" s="111"/>
      <c r="ZD509" s="111"/>
      <c r="ZE509" s="111"/>
      <c r="ZF509" s="111"/>
      <c r="ZG509" s="111"/>
      <c r="ZH509" s="111"/>
      <c r="ZI509" s="111"/>
      <c r="ZJ509" s="111"/>
      <c r="ZK509" s="111"/>
      <c r="ZL509" s="111"/>
      <c r="ZM509" s="111"/>
      <c r="ZN509" s="111"/>
      <c r="ZO509" s="111"/>
      <c r="ZP509" s="111"/>
      <c r="ZQ509" s="111"/>
      <c r="ZR509" s="111"/>
      <c r="ZS509" s="111"/>
      <c r="ZT509" s="111"/>
      <c r="ZU509" s="111"/>
      <c r="ZV509" s="111"/>
      <c r="ZW509" s="111"/>
      <c r="ZX509" s="111"/>
      <c r="ZY509" s="111"/>
      <c r="ZZ509" s="111"/>
      <c r="AAA509" s="111"/>
      <c r="AAB509" s="111"/>
      <c r="AAC509" s="111"/>
      <c r="AAD509" s="111"/>
      <c r="AAE509" s="111"/>
      <c r="AAF509" s="111"/>
      <c r="AAG509" s="111"/>
      <c r="AAH509" s="111"/>
      <c r="AAI509" s="111"/>
      <c r="AAJ509" s="111"/>
      <c r="AAK509" s="111"/>
      <c r="AAL509" s="111"/>
      <c r="AAM509" s="111"/>
      <c r="AAN509" s="111"/>
      <c r="AAO509" s="111"/>
      <c r="AAP509" s="111"/>
      <c r="AAQ509" s="111"/>
      <c r="AAR509" s="111"/>
      <c r="AAS509" s="111"/>
      <c r="AAT509" s="111"/>
      <c r="AAU509" s="111"/>
      <c r="AAV509" s="111"/>
      <c r="AAW509" s="111"/>
      <c r="AAX509" s="111"/>
      <c r="AAY509" s="111"/>
      <c r="AAZ509" s="111"/>
      <c r="ABA509" s="111"/>
      <c r="ABB509" s="111"/>
      <c r="ABC509" s="111"/>
      <c r="ABD509" s="111"/>
      <c r="ABE509" s="111"/>
      <c r="ABF509" s="111"/>
      <c r="ABG509" s="111"/>
      <c r="ABH509" s="111"/>
      <c r="ABI509" s="111"/>
      <c r="ABJ509" s="111"/>
      <c r="ABK509" s="111"/>
      <c r="ABL509" s="111"/>
      <c r="ABM509" s="111"/>
      <c r="ABN509" s="111"/>
      <c r="ABO509" s="111"/>
      <c r="ABP509" s="111"/>
      <c r="ABQ509" s="111"/>
      <c r="ABR509" s="111"/>
      <c r="ABS509" s="111"/>
      <c r="ABT509" s="111"/>
      <c r="ABU509" s="111"/>
      <c r="ABV509" s="111"/>
      <c r="ABW509" s="111"/>
      <c r="ABX509" s="111"/>
      <c r="ABY509" s="111"/>
      <c r="ABZ509" s="111"/>
      <c r="ACA509" s="111"/>
      <c r="ACB509" s="111"/>
      <c r="ACC509" s="111"/>
      <c r="ACD509" s="111"/>
      <c r="ACE509" s="111"/>
      <c r="ACF509" s="111"/>
      <c r="ACG509" s="111"/>
      <c r="ACH509" s="111"/>
      <c r="ACI509" s="111"/>
      <c r="ACJ509" s="111"/>
      <c r="ACK509" s="111"/>
      <c r="ACL509" s="111"/>
      <c r="ACM509" s="111"/>
      <c r="ACN509" s="111"/>
      <c r="ACO509" s="111"/>
      <c r="ACP509" s="111"/>
      <c r="ACQ509" s="111"/>
      <c r="ACR509" s="111"/>
      <c r="ACS509" s="111"/>
      <c r="ACT509" s="111"/>
      <c r="ACU509" s="111"/>
      <c r="ACV509" s="111"/>
      <c r="ACW509" s="111"/>
      <c r="ACX509" s="111"/>
      <c r="ACY509" s="111"/>
      <c r="ACZ509" s="111"/>
      <c r="ADA509" s="111"/>
      <c r="ADB509" s="111"/>
      <c r="ADC509" s="111"/>
      <c r="ADD509" s="111"/>
      <c r="ADE509" s="111"/>
      <c r="ADF509" s="111"/>
      <c r="ADG509" s="111"/>
      <c r="ADH509" s="111"/>
      <c r="ADI509" s="111"/>
      <c r="ADJ509" s="111"/>
      <c r="ADK509" s="111"/>
      <c r="ADL509" s="111"/>
      <c r="ADM509" s="111"/>
      <c r="ADN509" s="111"/>
      <c r="ADO509" s="111"/>
      <c r="ADP509" s="111"/>
      <c r="ADQ509" s="111"/>
      <c r="ADR509" s="111"/>
      <c r="ADS509" s="111"/>
      <c r="ADT509" s="111"/>
      <c r="ADU509" s="111"/>
      <c r="ADV509" s="111"/>
    </row>
    <row r="510" spans="4:802" s="110" customFormat="1"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  <c r="AB510" s="111"/>
      <c r="AC510" s="111"/>
      <c r="AD510" s="111"/>
      <c r="AE510" s="111"/>
      <c r="AF510" s="111"/>
      <c r="AG510" s="111"/>
      <c r="AH510" s="111"/>
      <c r="AI510" s="111"/>
      <c r="AJ510" s="111"/>
      <c r="AK510" s="111"/>
      <c r="AL510" s="111"/>
      <c r="AM510" s="111"/>
      <c r="AN510" s="111"/>
      <c r="AO510" s="111"/>
      <c r="AP510" s="111"/>
      <c r="AQ510" s="111"/>
      <c r="AR510" s="111"/>
      <c r="AS510" s="111"/>
      <c r="AT510" s="111"/>
      <c r="AU510" s="111"/>
      <c r="AV510" s="111"/>
      <c r="AW510" s="111"/>
      <c r="AX510" s="111"/>
      <c r="AY510" s="111"/>
      <c r="AZ510" s="111"/>
      <c r="BA510" s="111"/>
      <c r="BB510" s="111"/>
      <c r="BC510" s="111"/>
      <c r="BD510" s="111"/>
      <c r="BE510" s="111"/>
      <c r="BF510" s="111"/>
      <c r="BG510" s="111"/>
      <c r="BH510" s="111"/>
      <c r="BI510" s="111"/>
      <c r="BJ510" s="111"/>
      <c r="BK510" s="111"/>
      <c r="BL510" s="111"/>
      <c r="BM510" s="111"/>
      <c r="BN510" s="111"/>
      <c r="BO510" s="111"/>
      <c r="BP510" s="111"/>
      <c r="BQ510" s="111"/>
      <c r="BR510" s="111"/>
      <c r="BS510" s="111"/>
      <c r="BT510" s="111"/>
      <c r="BU510" s="111"/>
      <c r="BV510" s="111"/>
      <c r="BW510" s="111"/>
      <c r="BX510" s="111"/>
      <c r="BY510" s="111"/>
      <c r="BZ510" s="111"/>
      <c r="CA510" s="111"/>
      <c r="CB510" s="111"/>
      <c r="CC510" s="111"/>
      <c r="CD510" s="111"/>
      <c r="CE510" s="111"/>
      <c r="CF510" s="111"/>
      <c r="CG510" s="111"/>
      <c r="CH510" s="111"/>
      <c r="CI510" s="111"/>
      <c r="CJ510" s="111"/>
      <c r="CK510" s="111"/>
      <c r="CL510" s="111"/>
      <c r="CM510" s="111"/>
      <c r="CN510" s="111"/>
      <c r="CO510" s="111"/>
      <c r="CP510" s="111"/>
      <c r="CQ510" s="111"/>
      <c r="CR510" s="111"/>
      <c r="CS510" s="111"/>
      <c r="CT510" s="111"/>
      <c r="CU510" s="111"/>
      <c r="CV510" s="111"/>
      <c r="CW510" s="111"/>
      <c r="CX510" s="111"/>
      <c r="CY510" s="111"/>
      <c r="CZ510" s="111"/>
      <c r="DA510" s="111"/>
      <c r="DB510" s="111"/>
      <c r="DC510" s="111"/>
      <c r="DD510" s="111"/>
      <c r="DE510" s="111"/>
      <c r="DF510" s="111"/>
      <c r="DG510" s="111"/>
      <c r="DH510" s="111"/>
      <c r="DI510" s="111"/>
      <c r="DJ510" s="111"/>
      <c r="DK510" s="111"/>
      <c r="DL510" s="111"/>
      <c r="DM510" s="111"/>
      <c r="DN510" s="111"/>
      <c r="DO510" s="111"/>
      <c r="DP510" s="111"/>
      <c r="DQ510" s="111"/>
      <c r="DR510" s="111"/>
      <c r="DS510" s="111"/>
      <c r="DT510" s="111"/>
      <c r="DU510" s="111"/>
      <c r="DV510" s="111"/>
      <c r="DW510" s="111"/>
      <c r="DX510" s="111"/>
      <c r="DY510" s="111"/>
      <c r="DZ510" s="111"/>
      <c r="EA510" s="111"/>
      <c r="EB510" s="111"/>
      <c r="EC510" s="111"/>
      <c r="ED510" s="111"/>
      <c r="EE510" s="111"/>
      <c r="EF510" s="111"/>
      <c r="EG510" s="111"/>
      <c r="EH510" s="111"/>
      <c r="EI510" s="111"/>
      <c r="EJ510" s="111"/>
      <c r="EK510" s="111"/>
      <c r="EL510" s="111"/>
      <c r="EM510" s="111"/>
      <c r="EN510" s="111"/>
      <c r="EO510" s="111"/>
      <c r="EP510" s="111"/>
      <c r="EQ510" s="111"/>
      <c r="ER510" s="111"/>
      <c r="ES510" s="111"/>
      <c r="ET510" s="111"/>
      <c r="EU510" s="111"/>
      <c r="EV510" s="111"/>
      <c r="EW510" s="111"/>
      <c r="EX510" s="111"/>
      <c r="EY510" s="111"/>
      <c r="EZ510" s="111"/>
      <c r="FA510" s="111"/>
      <c r="FB510" s="111"/>
      <c r="FC510" s="111"/>
      <c r="FD510" s="111"/>
      <c r="FE510" s="111"/>
      <c r="FF510" s="111"/>
      <c r="FG510" s="111"/>
      <c r="FH510" s="111"/>
      <c r="FI510" s="111"/>
      <c r="FJ510" s="111"/>
      <c r="FK510" s="111"/>
      <c r="FL510" s="111"/>
      <c r="FM510" s="111"/>
      <c r="FN510" s="111"/>
      <c r="FO510" s="111"/>
      <c r="FP510" s="111"/>
      <c r="FQ510" s="111"/>
      <c r="FR510" s="111"/>
      <c r="FS510" s="111"/>
      <c r="FT510" s="111"/>
      <c r="FU510" s="111"/>
      <c r="FV510" s="111"/>
      <c r="FW510" s="111"/>
      <c r="FX510" s="111"/>
      <c r="FY510" s="111"/>
      <c r="FZ510" s="111"/>
      <c r="GA510" s="111"/>
      <c r="GB510" s="111"/>
      <c r="GC510" s="111"/>
      <c r="GD510" s="111"/>
      <c r="GE510" s="111"/>
      <c r="GF510" s="111"/>
      <c r="GG510" s="111"/>
      <c r="GH510" s="111"/>
      <c r="GI510" s="111"/>
      <c r="GJ510" s="111"/>
      <c r="GK510" s="111"/>
      <c r="GL510" s="111"/>
      <c r="GM510" s="111"/>
      <c r="GN510" s="111"/>
      <c r="GO510" s="111"/>
      <c r="GP510" s="111"/>
      <c r="GQ510" s="111"/>
      <c r="GR510" s="111"/>
      <c r="GS510" s="111"/>
      <c r="GT510" s="111"/>
      <c r="GU510" s="111"/>
      <c r="GV510" s="111"/>
      <c r="GW510" s="111"/>
      <c r="GX510" s="111"/>
      <c r="GY510" s="111"/>
      <c r="GZ510" s="111"/>
      <c r="HA510" s="111"/>
      <c r="HB510" s="111"/>
      <c r="HC510" s="111"/>
      <c r="HD510" s="111"/>
      <c r="HE510" s="111"/>
      <c r="HF510" s="111"/>
      <c r="HG510" s="111"/>
      <c r="HH510" s="111"/>
      <c r="HI510" s="111"/>
      <c r="HJ510" s="111"/>
      <c r="HK510" s="111"/>
      <c r="HL510" s="111"/>
      <c r="HM510" s="111"/>
      <c r="HN510" s="111"/>
      <c r="HO510" s="111"/>
      <c r="HP510" s="111"/>
      <c r="HQ510" s="111"/>
      <c r="HR510" s="111"/>
      <c r="HS510" s="111"/>
      <c r="HT510" s="111"/>
      <c r="HU510" s="111"/>
      <c r="HV510" s="111"/>
      <c r="HW510" s="111"/>
      <c r="HX510" s="111"/>
      <c r="HY510" s="111"/>
      <c r="HZ510" s="111"/>
      <c r="IA510" s="111"/>
      <c r="IB510" s="111"/>
      <c r="IC510" s="111"/>
      <c r="ID510" s="111"/>
      <c r="IE510" s="111"/>
      <c r="IF510" s="111"/>
      <c r="IG510" s="111"/>
      <c r="IH510" s="111"/>
      <c r="II510" s="111"/>
      <c r="IJ510" s="111"/>
      <c r="IK510" s="111"/>
      <c r="IL510" s="111"/>
      <c r="IM510" s="111"/>
      <c r="IN510" s="111"/>
      <c r="IO510" s="111"/>
      <c r="IP510" s="111"/>
      <c r="IQ510" s="111"/>
      <c r="IR510" s="111"/>
      <c r="IS510" s="111"/>
      <c r="IT510" s="111"/>
      <c r="IU510" s="111"/>
      <c r="IV510" s="111"/>
      <c r="IW510" s="111"/>
      <c r="IX510" s="111"/>
      <c r="IY510" s="111"/>
      <c r="IZ510" s="111"/>
      <c r="JA510" s="111"/>
      <c r="JB510" s="111"/>
      <c r="JC510" s="111"/>
      <c r="JD510" s="111"/>
      <c r="JE510" s="111"/>
      <c r="JF510" s="111"/>
      <c r="JG510" s="111"/>
      <c r="JH510" s="111"/>
      <c r="JI510" s="111"/>
      <c r="JJ510" s="111"/>
      <c r="JK510" s="111"/>
      <c r="JL510" s="111"/>
      <c r="JM510" s="111"/>
      <c r="JN510" s="111"/>
      <c r="JO510" s="111"/>
      <c r="JP510" s="111"/>
      <c r="JQ510" s="111"/>
      <c r="JR510" s="111"/>
      <c r="JS510" s="111"/>
      <c r="JT510" s="111"/>
      <c r="JU510" s="111"/>
      <c r="JV510" s="111"/>
      <c r="JW510" s="111"/>
      <c r="JX510" s="111"/>
      <c r="JY510" s="111"/>
      <c r="JZ510" s="111"/>
      <c r="KA510" s="111"/>
      <c r="KB510" s="111"/>
      <c r="KC510" s="111"/>
      <c r="KD510" s="111"/>
      <c r="KE510" s="111"/>
      <c r="KF510" s="111"/>
      <c r="KG510" s="111"/>
      <c r="KH510" s="111"/>
      <c r="KI510" s="111"/>
      <c r="KJ510" s="111"/>
      <c r="KK510" s="111"/>
      <c r="KL510" s="111"/>
      <c r="KM510" s="111"/>
      <c r="KN510" s="111"/>
      <c r="KO510" s="111"/>
      <c r="KP510" s="111"/>
      <c r="KQ510" s="111"/>
      <c r="KR510" s="111"/>
      <c r="KS510" s="111"/>
      <c r="KT510" s="111"/>
      <c r="KU510" s="111"/>
      <c r="KV510" s="111"/>
      <c r="KW510" s="111"/>
      <c r="KX510" s="111"/>
      <c r="KY510" s="111"/>
      <c r="KZ510" s="111"/>
      <c r="LA510" s="111"/>
      <c r="LB510" s="111"/>
      <c r="LC510" s="111"/>
      <c r="LD510" s="111"/>
      <c r="LE510" s="111"/>
      <c r="LF510" s="111"/>
      <c r="LG510" s="111"/>
      <c r="LH510" s="111"/>
      <c r="LI510" s="111"/>
      <c r="LJ510" s="111"/>
      <c r="LK510" s="111"/>
      <c r="LL510" s="111"/>
      <c r="LM510" s="111"/>
      <c r="LN510" s="111"/>
      <c r="LO510" s="111"/>
      <c r="LP510" s="111"/>
      <c r="LQ510" s="111"/>
      <c r="LR510" s="111"/>
      <c r="LS510" s="111"/>
      <c r="LT510" s="111"/>
      <c r="LU510" s="111"/>
      <c r="LV510" s="111"/>
      <c r="LW510" s="111"/>
      <c r="LX510" s="111"/>
      <c r="LY510" s="111"/>
      <c r="LZ510" s="111"/>
      <c r="MA510" s="111"/>
      <c r="MB510" s="111"/>
      <c r="MC510" s="111"/>
      <c r="MD510" s="111"/>
      <c r="ME510" s="111"/>
      <c r="MF510" s="111"/>
      <c r="MG510" s="111"/>
      <c r="MH510" s="111"/>
      <c r="MI510" s="111"/>
      <c r="MJ510" s="111"/>
      <c r="MK510" s="111"/>
      <c r="ML510" s="111"/>
      <c r="MM510" s="111"/>
      <c r="MN510" s="111"/>
      <c r="MO510" s="111"/>
      <c r="MP510" s="111"/>
      <c r="MQ510" s="111"/>
      <c r="MR510" s="111"/>
      <c r="MS510" s="111"/>
      <c r="MT510" s="111"/>
      <c r="MU510" s="111"/>
      <c r="MV510" s="111"/>
      <c r="MW510" s="111"/>
      <c r="MX510" s="111"/>
      <c r="MY510" s="111"/>
      <c r="MZ510" s="111"/>
      <c r="NA510" s="111"/>
      <c r="NB510" s="111"/>
      <c r="NC510" s="111"/>
      <c r="ND510" s="111"/>
      <c r="NE510" s="111"/>
      <c r="NF510" s="111"/>
      <c r="NG510" s="111"/>
      <c r="NH510" s="111"/>
      <c r="NI510" s="111"/>
      <c r="NJ510" s="111"/>
      <c r="NK510" s="111"/>
      <c r="NL510" s="111"/>
      <c r="NM510" s="111"/>
      <c r="NN510" s="111"/>
      <c r="NO510" s="111"/>
      <c r="NP510" s="111"/>
      <c r="NQ510" s="111"/>
      <c r="NR510" s="111"/>
      <c r="NS510" s="111"/>
      <c r="NT510" s="111"/>
      <c r="NU510" s="111"/>
      <c r="NV510" s="111"/>
      <c r="NW510" s="111"/>
      <c r="NX510" s="111"/>
      <c r="NY510" s="111"/>
      <c r="NZ510" s="111"/>
      <c r="OA510" s="111"/>
      <c r="OB510" s="111"/>
      <c r="OC510" s="111"/>
      <c r="OD510" s="111"/>
      <c r="OE510" s="111"/>
      <c r="OF510" s="111"/>
      <c r="OG510" s="111"/>
      <c r="OH510" s="111"/>
      <c r="OI510" s="111"/>
      <c r="OJ510" s="111"/>
      <c r="OK510" s="111"/>
      <c r="OL510" s="111"/>
      <c r="OM510" s="111"/>
      <c r="ON510" s="111"/>
      <c r="OO510" s="111"/>
      <c r="OP510" s="111"/>
      <c r="OQ510" s="111"/>
      <c r="OR510" s="111"/>
      <c r="OS510" s="111"/>
      <c r="OT510" s="111"/>
      <c r="OU510" s="111"/>
      <c r="OV510" s="111"/>
      <c r="OW510" s="111"/>
      <c r="OX510" s="111"/>
      <c r="OY510" s="111"/>
      <c r="OZ510" s="111"/>
      <c r="PA510" s="111"/>
      <c r="PB510" s="111"/>
      <c r="PC510" s="111"/>
      <c r="PD510" s="111"/>
      <c r="PE510" s="111"/>
      <c r="PF510" s="111"/>
      <c r="PG510" s="111"/>
      <c r="PH510" s="111"/>
      <c r="PI510" s="111"/>
      <c r="PJ510" s="111"/>
      <c r="PK510" s="111"/>
      <c r="PL510" s="111"/>
      <c r="PM510" s="111"/>
      <c r="PN510" s="111"/>
      <c r="PO510" s="111"/>
      <c r="PP510" s="111"/>
      <c r="PQ510" s="111"/>
      <c r="PR510" s="111"/>
      <c r="PS510" s="111"/>
      <c r="PT510" s="111"/>
      <c r="PU510" s="111"/>
      <c r="PV510" s="111"/>
      <c r="PW510" s="111"/>
      <c r="PX510" s="111"/>
      <c r="PY510" s="111"/>
      <c r="PZ510" s="111"/>
      <c r="QA510" s="111"/>
      <c r="QB510" s="111"/>
      <c r="QC510" s="111"/>
      <c r="QD510" s="111"/>
      <c r="QE510" s="111"/>
      <c r="QF510" s="111"/>
      <c r="QG510" s="111"/>
      <c r="QH510" s="111"/>
      <c r="QI510" s="111"/>
      <c r="QJ510" s="111"/>
      <c r="QK510" s="111"/>
      <c r="QL510" s="111"/>
      <c r="QM510" s="111"/>
      <c r="QN510" s="111"/>
      <c r="QO510" s="111"/>
      <c r="QP510" s="111"/>
      <c r="QQ510" s="111"/>
      <c r="QR510" s="111"/>
      <c r="QS510" s="111"/>
      <c r="QT510" s="111"/>
      <c r="QU510" s="111"/>
      <c r="QV510" s="111"/>
      <c r="QW510" s="111"/>
      <c r="QX510" s="111"/>
      <c r="QY510" s="111"/>
      <c r="QZ510" s="111"/>
      <c r="RA510" s="111"/>
      <c r="RB510" s="111"/>
      <c r="RC510" s="111"/>
      <c r="RD510" s="111"/>
      <c r="RE510" s="111"/>
      <c r="RF510" s="111"/>
      <c r="RG510" s="111"/>
      <c r="RH510" s="111"/>
      <c r="RI510" s="111"/>
      <c r="RJ510" s="111"/>
      <c r="RK510" s="111"/>
      <c r="RL510" s="111"/>
      <c r="RM510" s="111"/>
      <c r="RN510" s="111"/>
      <c r="RO510" s="111"/>
      <c r="RP510" s="111"/>
      <c r="RQ510" s="111"/>
      <c r="RR510" s="111"/>
      <c r="RS510" s="111"/>
      <c r="RT510" s="111"/>
      <c r="RU510" s="111"/>
      <c r="RV510" s="111"/>
      <c r="RW510" s="111"/>
      <c r="RX510" s="111"/>
      <c r="RY510" s="111"/>
      <c r="RZ510" s="111"/>
      <c r="SA510" s="111"/>
      <c r="SB510" s="111"/>
      <c r="SC510" s="111"/>
      <c r="SD510" s="111"/>
      <c r="SE510" s="111"/>
      <c r="SF510" s="111"/>
      <c r="SG510" s="111"/>
      <c r="SH510" s="111"/>
      <c r="SI510" s="111"/>
      <c r="SJ510" s="111"/>
      <c r="SK510" s="111"/>
      <c r="SL510" s="111"/>
      <c r="SM510" s="111"/>
      <c r="SN510" s="111"/>
      <c r="SO510" s="111"/>
      <c r="SP510" s="111"/>
      <c r="SQ510" s="111"/>
      <c r="SR510" s="111"/>
      <c r="SS510" s="111"/>
      <c r="ST510" s="111"/>
      <c r="SU510" s="111"/>
      <c r="SV510" s="111"/>
      <c r="SW510" s="111"/>
      <c r="SX510" s="111"/>
      <c r="SY510" s="111"/>
      <c r="SZ510" s="111"/>
      <c r="TA510" s="111"/>
      <c r="TB510" s="111"/>
      <c r="TC510" s="111"/>
      <c r="TD510" s="111"/>
      <c r="TE510" s="111"/>
      <c r="TF510" s="111"/>
      <c r="TG510" s="111"/>
      <c r="TH510" s="111"/>
      <c r="TI510" s="111"/>
      <c r="TJ510" s="111"/>
      <c r="TK510" s="111"/>
      <c r="TL510" s="111"/>
      <c r="TM510" s="111"/>
      <c r="TN510" s="111"/>
      <c r="TO510" s="111"/>
      <c r="TP510" s="111"/>
      <c r="TQ510" s="111"/>
      <c r="TR510" s="111"/>
      <c r="TS510" s="111"/>
      <c r="TT510" s="111"/>
      <c r="TU510" s="111"/>
      <c r="TV510" s="111"/>
      <c r="TW510" s="111"/>
      <c r="TX510" s="111"/>
      <c r="TY510" s="111"/>
      <c r="TZ510" s="111"/>
      <c r="UA510" s="111"/>
      <c r="UB510" s="111"/>
      <c r="UC510" s="111"/>
      <c r="UD510" s="111"/>
      <c r="UE510" s="111"/>
      <c r="UF510" s="111"/>
      <c r="UG510" s="111"/>
      <c r="UH510" s="111"/>
      <c r="UI510" s="111"/>
      <c r="UJ510" s="111"/>
      <c r="UK510" s="111"/>
      <c r="UL510" s="111"/>
      <c r="UM510" s="111"/>
      <c r="UN510" s="111"/>
      <c r="UO510" s="111"/>
      <c r="UP510" s="111"/>
      <c r="UQ510" s="111"/>
      <c r="UR510" s="111"/>
      <c r="US510" s="111"/>
      <c r="UT510" s="111"/>
      <c r="UU510" s="111"/>
      <c r="UV510" s="111"/>
      <c r="UW510" s="111"/>
      <c r="UX510" s="111"/>
      <c r="UY510" s="111"/>
      <c r="UZ510" s="111"/>
      <c r="VA510" s="111"/>
      <c r="VB510" s="111"/>
      <c r="VC510" s="111"/>
      <c r="VD510" s="111"/>
      <c r="VE510" s="111"/>
      <c r="VF510" s="111"/>
      <c r="VG510" s="111"/>
      <c r="VH510" s="111"/>
      <c r="VI510" s="111"/>
      <c r="VJ510" s="111"/>
      <c r="VK510" s="111"/>
      <c r="VL510" s="111"/>
      <c r="VM510" s="111"/>
      <c r="VN510" s="111"/>
      <c r="VO510" s="111"/>
      <c r="VP510" s="111"/>
      <c r="VQ510" s="111"/>
      <c r="VR510" s="111"/>
      <c r="VS510" s="111"/>
      <c r="VT510" s="111"/>
      <c r="VU510" s="111"/>
      <c r="VV510" s="111"/>
      <c r="VW510" s="111"/>
      <c r="VX510" s="111"/>
      <c r="VY510" s="111"/>
      <c r="VZ510" s="111"/>
      <c r="WA510" s="111"/>
      <c r="WB510" s="111"/>
      <c r="WC510" s="111"/>
      <c r="WD510" s="111"/>
      <c r="WE510" s="111"/>
      <c r="WF510" s="111"/>
      <c r="WG510" s="111"/>
      <c r="WH510" s="111"/>
      <c r="WI510" s="111"/>
      <c r="WJ510" s="111"/>
      <c r="WK510" s="111"/>
      <c r="WL510" s="111"/>
      <c r="WM510" s="111"/>
      <c r="WN510" s="111"/>
      <c r="WO510" s="111"/>
      <c r="WP510" s="111"/>
      <c r="WQ510" s="111"/>
      <c r="WR510" s="111"/>
      <c r="WS510" s="111"/>
      <c r="WT510" s="111"/>
      <c r="WU510" s="111"/>
      <c r="WV510" s="111"/>
      <c r="WW510" s="111"/>
      <c r="WX510" s="111"/>
      <c r="WY510" s="111"/>
      <c r="WZ510" s="111"/>
      <c r="XA510" s="111"/>
      <c r="XB510" s="111"/>
      <c r="XC510" s="111"/>
      <c r="XD510" s="111"/>
      <c r="XE510" s="111"/>
      <c r="XF510" s="111"/>
      <c r="XG510" s="111"/>
      <c r="XH510" s="111"/>
      <c r="XI510" s="111"/>
      <c r="XJ510" s="111"/>
      <c r="XK510" s="111"/>
      <c r="XL510" s="111"/>
      <c r="XM510" s="111"/>
      <c r="XN510" s="111"/>
      <c r="XO510" s="111"/>
      <c r="XP510" s="111"/>
      <c r="XQ510" s="111"/>
      <c r="XR510" s="111"/>
      <c r="XS510" s="111"/>
      <c r="XT510" s="111"/>
      <c r="XU510" s="111"/>
      <c r="XV510" s="111"/>
      <c r="XW510" s="111"/>
      <c r="XX510" s="111"/>
      <c r="XY510" s="111"/>
      <c r="XZ510" s="111"/>
      <c r="YA510" s="111"/>
      <c r="YB510" s="111"/>
      <c r="YC510" s="111"/>
      <c r="YD510" s="111"/>
      <c r="YE510" s="111"/>
      <c r="YF510" s="111"/>
      <c r="YG510" s="111"/>
      <c r="YH510" s="111"/>
      <c r="YI510" s="111"/>
      <c r="YJ510" s="111"/>
      <c r="YK510" s="111"/>
      <c r="YL510" s="111"/>
      <c r="YM510" s="111"/>
      <c r="YN510" s="111"/>
      <c r="YO510" s="111"/>
      <c r="YP510" s="111"/>
      <c r="YQ510" s="111"/>
      <c r="YR510" s="111"/>
      <c r="YS510" s="111"/>
      <c r="YT510" s="111"/>
      <c r="YU510" s="111"/>
      <c r="YV510" s="111"/>
      <c r="YW510" s="111"/>
      <c r="YX510" s="111"/>
      <c r="YY510" s="111"/>
      <c r="YZ510" s="111"/>
      <c r="ZA510" s="111"/>
      <c r="ZB510" s="111"/>
      <c r="ZC510" s="111"/>
      <c r="ZD510" s="111"/>
      <c r="ZE510" s="111"/>
      <c r="ZF510" s="111"/>
      <c r="ZG510" s="111"/>
      <c r="ZH510" s="111"/>
      <c r="ZI510" s="111"/>
      <c r="ZJ510" s="111"/>
      <c r="ZK510" s="111"/>
      <c r="ZL510" s="111"/>
      <c r="ZM510" s="111"/>
      <c r="ZN510" s="111"/>
      <c r="ZO510" s="111"/>
      <c r="ZP510" s="111"/>
      <c r="ZQ510" s="111"/>
      <c r="ZR510" s="111"/>
      <c r="ZS510" s="111"/>
      <c r="ZT510" s="111"/>
      <c r="ZU510" s="111"/>
      <c r="ZV510" s="111"/>
      <c r="ZW510" s="111"/>
      <c r="ZX510" s="111"/>
      <c r="ZY510" s="111"/>
      <c r="ZZ510" s="111"/>
      <c r="AAA510" s="111"/>
      <c r="AAB510" s="111"/>
      <c r="AAC510" s="111"/>
      <c r="AAD510" s="111"/>
      <c r="AAE510" s="111"/>
      <c r="AAF510" s="111"/>
      <c r="AAG510" s="111"/>
      <c r="AAH510" s="111"/>
      <c r="AAI510" s="111"/>
      <c r="AAJ510" s="111"/>
      <c r="AAK510" s="111"/>
      <c r="AAL510" s="111"/>
      <c r="AAM510" s="111"/>
      <c r="AAN510" s="111"/>
      <c r="AAO510" s="111"/>
      <c r="AAP510" s="111"/>
      <c r="AAQ510" s="111"/>
      <c r="AAR510" s="111"/>
      <c r="AAS510" s="111"/>
      <c r="AAT510" s="111"/>
      <c r="AAU510" s="111"/>
      <c r="AAV510" s="111"/>
      <c r="AAW510" s="111"/>
      <c r="AAX510" s="111"/>
      <c r="AAY510" s="111"/>
      <c r="AAZ510" s="111"/>
      <c r="ABA510" s="111"/>
      <c r="ABB510" s="111"/>
      <c r="ABC510" s="111"/>
      <c r="ABD510" s="111"/>
      <c r="ABE510" s="111"/>
      <c r="ABF510" s="111"/>
      <c r="ABG510" s="111"/>
      <c r="ABH510" s="111"/>
      <c r="ABI510" s="111"/>
      <c r="ABJ510" s="111"/>
      <c r="ABK510" s="111"/>
      <c r="ABL510" s="111"/>
      <c r="ABM510" s="111"/>
      <c r="ABN510" s="111"/>
      <c r="ABO510" s="111"/>
      <c r="ABP510" s="111"/>
      <c r="ABQ510" s="111"/>
      <c r="ABR510" s="111"/>
      <c r="ABS510" s="111"/>
      <c r="ABT510" s="111"/>
      <c r="ABU510" s="111"/>
      <c r="ABV510" s="111"/>
      <c r="ABW510" s="111"/>
      <c r="ABX510" s="111"/>
      <c r="ABY510" s="111"/>
      <c r="ABZ510" s="111"/>
      <c r="ACA510" s="111"/>
      <c r="ACB510" s="111"/>
      <c r="ACC510" s="111"/>
      <c r="ACD510" s="111"/>
      <c r="ACE510" s="111"/>
      <c r="ACF510" s="111"/>
      <c r="ACG510" s="111"/>
      <c r="ACH510" s="111"/>
      <c r="ACI510" s="111"/>
      <c r="ACJ510" s="111"/>
      <c r="ACK510" s="111"/>
      <c r="ACL510" s="111"/>
      <c r="ACM510" s="111"/>
      <c r="ACN510" s="111"/>
      <c r="ACO510" s="111"/>
      <c r="ACP510" s="111"/>
      <c r="ACQ510" s="111"/>
      <c r="ACR510" s="111"/>
      <c r="ACS510" s="111"/>
      <c r="ACT510" s="111"/>
      <c r="ACU510" s="111"/>
      <c r="ACV510" s="111"/>
      <c r="ACW510" s="111"/>
      <c r="ACX510" s="111"/>
      <c r="ACY510" s="111"/>
      <c r="ACZ510" s="111"/>
      <c r="ADA510" s="111"/>
      <c r="ADB510" s="111"/>
      <c r="ADC510" s="111"/>
      <c r="ADD510" s="111"/>
      <c r="ADE510" s="111"/>
      <c r="ADF510" s="111"/>
      <c r="ADG510" s="111"/>
      <c r="ADH510" s="111"/>
      <c r="ADI510" s="111"/>
      <c r="ADJ510" s="111"/>
      <c r="ADK510" s="111"/>
      <c r="ADL510" s="111"/>
      <c r="ADM510" s="111"/>
      <c r="ADN510" s="111"/>
      <c r="ADO510" s="111"/>
      <c r="ADP510" s="111"/>
      <c r="ADQ510" s="111"/>
      <c r="ADR510" s="111"/>
      <c r="ADS510" s="111"/>
      <c r="ADT510" s="111"/>
      <c r="ADU510" s="111"/>
      <c r="ADV510" s="111"/>
    </row>
    <row r="511" spans="4:802" s="110" customFormat="1"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  <c r="AB511" s="111"/>
      <c r="AC511" s="111"/>
      <c r="AD511" s="111"/>
      <c r="AE511" s="111"/>
      <c r="AF511" s="111"/>
      <c r="AG511" s="111"/>
      <c r="AH511" s="111"/>
      <c r="AI511" s="111"/>
      <c r="AJ511" s="111"/>
      <c r="AK511" s="111"/>
      <c r="AL511" s="111"/>
      <c r="AM511" s="111"/>
      <c r="AN511" s="111"/>
      <c r="AO511" s="111"/>
      <c r="AP511" s="111"/>
      <c r="AQ511" s="111"/>
      <c r="AR511" s="111"/>
      <c r="AS511" s="111"/>
      <c r="AT511" s="111"/>
      <c r="AU511" s="111"/>
      <c r="AV511" s="111"/>
      <c r="AW511" s="111"/>
      <c r="AX511" s="111"/>
      <c r="AY511" s="111"/>
      <c r="AZ511" s="111"/>
      <c r="BA511" s="111"/>
      <c r="BB511" s="111"/>
      <c r="BC511" s="111"/>
      <c r="BD511" s="111"/>
      <c r="BE511" s="111"/>
      <c r="BF511" s="111"/>
      <c r="BG511" s="111"/>
      <c r="BH511" s="111"/>
      <c r="BI511" s="111"/>
      <c r="BJ511" s="111"/>
      <c r="BK511" s="111"/>
      <c r="BL511" s="111"/>
      <c r="BM511" s="111"/>
      <c r="BN511" s="111"/>
      <c r="BO511" s="111"/>
      <c r="BP511" s="111"/>
      <c r="BQ511" s="111"/>
      <c r="BR511" s="111"/>
      <c r="BS511" s="111"/>
      <c r="BT511" s="111"/>
      <c r="BU511" s="111"/>
      <c r="BV511" s="111"/>
      <c r="BW511" s="111"/>
      <c r="BX511" s="111"/>
      <c r="BY511" s="111"/>
      <c r="BZ511" s="111"/>
      <c r="CA511" s="111"/>
      <c r="CB511" s="111"/>
      <c r="CC511" s="111"/>
      <c r="CD511" s="111"/>
      <c r="CE511" s="111"/>
      <c r="CF511" s="111"/>
      <c r="CG511" s="111"/>
      <c r="CH511" s="111"/>
      <c r="CI511" s="111"/>
      <c r="CJ511" s="111"/>
      <c r="CK511" s="111"/>
      <c r="CL511" s="111"/>
      <c r="CM511" s="111"/>
      <c r="CN511" s="111"/>
      <c r="CO511" s="111"/>
      <c r="CP511" s="111"/>
      <c r="CQ511" s="111"/>
      <c r="CR511" s="111"/>
      <c r="CS511" s="111"/>
      <c r="CT511" s="111"/>
      <c r="CU511" s="111"/>
      <c r="CV511" s="111"/>
      <c r="CW511" s="111"/>
      <c r="CX511" s="111"/>
      <c r="CY511" s="111"/>
      <c r="CZ511" s="111"/>
      <c r="DA511" s="111"/>
      <c r="DB511" s="111"/>
      <c r="DC511" s="111"/>
      <c r="DD511" s="111"/>
      <c r="DE511" s="111"/>
      <c r="DF511" s="111"/>
      <c r="DG511" s="111"/>
      <c r="DH511" s="111"/>
      <c r="DI511" s="111"/>
      <c r="DJ511" s="111"/>
      <c r="DK511" s="111"/>
      <c r="DL511" s="111"/>
      <c r="DM511" s="111"/>
      <c r="DN511" s="111"/>
      <c r="DO511" s="111"/>
      <c r="DP511" s="111"/>
      <c r="DQ511" s="111"/>
      <c r="DR511" s="111"/>
      <c r="DS511" s="111"/>
      <c r="DT511" s="111"/>
      <c r="DU511" s="111"/>
      <c r="DV511" s="111"/>
      <c r="DW511" s="111"/>
      <c r="DX511" s="111"/>
      <c r="DY511" s="111"/>
      <c r="DZ511" s="111"/>
      <c r="EA511" s="111"/>
      <c r="EB511" s="111"/>
      <c r="EC511" s="111"/>
      <c r="ED511" s="111"/>
      <c r="EE511" s="111"/>
      <c r="EF511" s="111"/>
      <c r="EG511" s="111"/>
      <c r="EH511" s="111"/>
      <c r="EI511" s="111"/>
      <c r="EJ511" s="111"/>
      <c r="EK511" s="111"/>
      <c r="EL511" s="111"/>
      <c r="EM511" s="111"/>
      <c r="EN511" s="111"/>
      <c r="EO511" s="111"/>
      <c r="EP511" s="111"/>
      <c r="EQ511" s="111"/>
      <c r="ER511" s="111"/>
      <c r="ES511" s="111"/>
      <c r="ET511" s="111"/>
      <c r="EU511" s="111"/>
      <c r="EV511" s="111"/>
      <c r="EW511" s="111"/>
      <c r="EX511" s="111"/>
      <c r="EY511" s="111"/>
      <c r="EZ511" s="111"/>
      <c r="FA511" s="111"/>
      <c r="FB511" s="111"/>
      <c r="FC511" s="111"/>
      <c r="FD511" s="111"/>
      <c r="FE511" s="111"/>
      <c r="FF511" s="111"/>
      <c r="FG511" s="111"/>
      <c r="FH511" s="111"/>
      <c r="FI511" s="111"/>
      <c r="FJ511" s="111"/>
      <c r="FK511" s="111"/>
      <c r="FL511" s="111"/>
      <c r="FM511" s="111"/>
      <c r="FN511" s="111"/>
      <c r="FO511" s="111"/>
      <c r="FP511" s="111"/>
      <c r="FQ511" s="111"/>
      <c r="FR511" s="111"/>
      <c r="FS511" s="111"/>
      <c r="FT511" s="111"/>
      <c r="FU511" s="111"/>
      <c r="FV511" s="111"/>
      <c r="FW511" s="111"/>
      <c r="FX511" s="111"/>
      <c r="FY511" s="111"/>
      <c r="FZ511" s="111"/>
      <c r="GA511" s="111"/>
      <c r="GB511" s="111"/>
      <c r="GC511" s="111"/>
      <c r="GD511" s="111"/>
      <c r="GE511" s="111"/>
      <c r="GF511" s="111"/>
      <c r="GG511" s="111"/>
      <c r="GH511" s="111"/>
      <c r="GI511" s="111"/>
      <c r="GJ511" s="111"/>
      <c r="GK511" s="111"/>
      <c r="GL511" s="111"/>
      <c r="GM511" s="111"/>
      <c r="GN511" s="111"/>
      <c r="GO511" s="111"/>
      <c r="GP511" s="111"/>
      <c r="GQ511" s="111"/>
      <c r="GR511" s="111"/>
      <c r="GS511" s="111"/>
      <c r="GT511" s="111"/>
      <c r="GU511" s="111"/>
      <c r="GV511" s="111"/>
      <c r="GW511" s="111"/>
      <c r="GX511" s="111"/>
      <c r="GY511" s="111"/>
      <c r="GZ511" s="111"/>
      <c r="HA511" s="111"/>
      <c r="HB511" s="111"/>
      <c r="HC511" s="111"/>
      <c r="HD511" s="111"/>
      <c r="HE511" s="111"/>
      <c r="HF511" s="111"/>
      <c r="HG511" s="111"/>
      <c r="HH511" s="111"/>
      <c r="HI511" s="111"/>
      <c r="HJ511" s="111"/>
      <c r="HK511" s="111"/>
      <c r="HL511" s="111"/>
      <c r="HM511" s="111"/>
      <c r="HN511" s="111"/>
      <c r="HO511" s="111"/>
      <c r="HP511" s="111"/>
      <c r="HQ511" s="111"/>
      <c r="HR511" s="111"/>
      <c r="HS511" s="111"/>
      <c r="HT511" s="111"/>
      <c r="HU511" s="111"/>
      <c r="HV511" s="111"/>
      <c r="HW511" s="111"/>
      <c r="HX511" s="111"/>
      <c r="HY511" s="111"/>
      <c r="HZ511" s="111"/>
      <c r="IA511" s="111"/>
      <c r="IB511" s="111"/>
      <c r="IC511" s="111"/>
      <c r="ID511" s="111"/>
      <c r="IE511" s="111"/>
      <c r="IF511" s="111"/>
      <c r="IG511" s="111"/>
      <c r="IH511" s="111"/>
      <c r="II511" s="111"/>
      <c r="IJ511" s="111"/>
      <c r="IK511" s="111"/>
      <c r="IL511" s="111"/>
      <c r="IM511" s="111"/>
      <c r="IN511" s="111"/>
      <c r="IO511" s="111"/>
      <c r="IP511" s="111"/>
      <c r="IQ511" s="111"/>
      <c r="IR511" s="111"/>
      <c r="IS511" s="111"/>
      <c r="IT511" s="111"/>
      <c r="IU511" s="111"/>
      <c r="IV511" s="111"/>
      <c r="IW511" s="111"/>
      <c r="IX511" s="111"/>
      <c r="IY511" s="111"/>
      <c r="IZ511" s="111"/>
      <c r="JA511" s="111"/>
      <c r="JB511" s="111"/>
      <c r="JC511" s="111"/>
      <c r="JD511" s="111"/>
      <c r="JE511" s="111"/>
      <c r="JF511" s="111"/>
      <c r="JG511" s="111"/>
      <c r="JH511" s="111"/>
      <c r="JI511" s="111"/>
      <c r="JJ511" s="111"/>
      <c r="JK511" s="111"/>
      <c r="JL511" s="111"/>
      <c r="JM511" s="111"/>
      <c r="JN511" s="111"/>
      <c r="JO511" s="111"/>
      <c r="JP511" s="111"/>
      <c r="JQ511" s="111"/>
      <c r="JR511" s="111"/>
      <c r="JS511" s="111"/>
      <c r="JT511" s="111"/>
      <c r="JU511" s="111"/>
      <c r="JV511" s="111"/>
      <c r="JW511" s="111"/>
      <c r="JX511" s="111"/>
      <c r="JY511" s="111"/>
      <c r="JZ511" s="111"/>
      <c r="KA511" s="111"/>
      <c r="KB511" s="111"/>
      <c r="KC511" s="111"/>
      <c r="KD511" s="111"/>
      <c r="KE511" s="111"/>
      <c r="KF511" s="111"/>
      <c r="KG511" s="111"/>
      <c r="KH511" s="111"/>
      <c r="KI511" s="111"/>
      <c r="KJ511" s="111"/>
      <c r="KK511" s="111"/>
      <c r="KL511" s="111"/>
      <c r="KM511" s="111"/>
      <c r="KN511" s="111"/>
      <c r="KO511" s="111"/>
      <c r="KP511" s="111"/>
      <c r="KQ511" s="111"/>
      <c r="KR511" s="111"/>
      <c r="KS511" s="111"/>
      <c r="KT511" s="111"/>
      <c r="KU511" s="111"/>
      <c r="KV511" s="111"/>
      <c r="KW511" s="111"/>
      <c r="KX511" s="111"/>
      <c r="KY511" s="111"/>
      <c r="KZ511" s="111"/>
      <c r="LA511" s="111"/>
      <c r="LB511" s="111"/>
      <c r="LC511" s="111"/>
      <c r="LD511" s="111"/>
      <c r="LE511" s="111"/>
      <c r="LF511" s="111"/>
      <c r="LG511" s="111"/>
      <c r="LH511" s="111"/>
      <c r="LI511" s="111"/>
      <c r="LJ511" s="111"/>
      <c r="LK511" s="111"/>
      <c r="LL511" s="111"/>
      <c r="LM511" s="111"/>
      <c r="LN511" s="111"/>
      <c r="LO511" s="111"/>
      <c r="LP511" s="111"/>
      <c r="LQ511" s="111"/>
      <c r="LR511" s="111"/>
      <c r="LS511" s="111"/>
      <c r="LT511" s="111"/>
      <c r="LU511" s="111"/>
      <c r="LV511" s="111"/>
      <c r="LW511" s="111"/>
      <c r="LX511" s="111"/>
      <c r="LY511" s="111"/>
      <c r="LZ511" s="111"/>
      <c r="MA511" s="111"/>
      <c r="MB511" s="111"/>
      <c r="MC511" s="111"/>
      <c r="MD511" s="111"/>
      <c r="ME511" s="111"/>
      <c r="MF511" s="111"/>
      <c r="MG511" s="111"/>
      <c r="MH511" s="111"/>
      <c r="MI511" s="111"/>
      <c r="MJ511" s="111"/>
      <c r="MK511" s="111"/>
      <c r="ML511" s="111"/>
      <c r="MM511" s="111"/>
      <c r="MN511" s="111"/>
      <c r="MO511" s="111"/>
      <c r="MP511" s="111"/>
      <c r="MQ511" s="111"/>
      <c r="MR511" s="111"/>
      <c r="MS511" s="111"/>
      <c r="MT511" s="111"/>
      <c r="MU511" s="111"/>
      <c r="MV511" s="111"/>
      <c r="MW511" s="111"/>
      <c r="MX511" s="111"/>
      <c r="MY511" s="111"/>
      <c r="MZ511" s="111"/>
      <c r="NA511" s="111"/>
      <c r="NB511" s="111"/>
      <c r="NC511" s="111"/>
      <c r="ND511" s="111"/>
      <c r="NE511" s="111"/>
      <c r="NF511" s="111"/>
      <c r="NG511" s="111"/>
      <c r="NH511" s="111"/>
      <c r="NI511" s="111"/>
      <c r="NJ511" s="111"/>
      <c r="NK511" s="111"/>
      <c r="NL511" s="111"/>
      <c r="NM511" s="111"/>
      <c r="NN511" s="111"/>
      <c r="NO511" s="111"/>
      <c r="NP511" s="111"/>
      <c r="NQ511" s="111"/>
      <c r="NR511" s="111"/>
      <c r="NS511" s="111"/>
      <c r="NT511" s="111"/>
      <c r="NU511" s="111"/>
      <c r="NV511" s="111"/>
      <c r="NW511" s="111"/>
      <c r="NX511" s="111"/>
      <c r="NY511" s="111"/>
      <c r="NZ511" s="111"/>
      <c r="OA511" s="111"/>
      <c r="OB511" s="111"/>
      <c r="OC511" s="111"/>
      <c r="OD511" s="111"/>
      <c r="OE511" s="111"/>
      <c r="OF511" s="111"/>
      <c r="OG511" s="111"/>
      <c r="OH511" s="111"/>
      <c r="OI511" s="111"/>
      <c r="OJ511" s="111"/>
      <c r="OK511" s="111"/>
      <c r="OL511" s="111"/>
      <c r="OM511" s="111"/>
      <c r="ON511" s="111"/>
      <c r="OO511" s="111"/>
      <c r="OP511" s="111"/>
      <c r="OQ511" s="111"/>
      <c r="OR511" s="111"/>
      <c r="OS511" s="111"/>
      <c r="OT511" s="111"/>
      <c r="OU511" s="111"/>
      <c r="OV511" s="111"/>
      <c r="OW511" s="111"/>
      <c r="OX511" s="111"/>
      <c r="OY511" s="111"/>
      <c r="OZ511" s="111"/>
      <c r="PA511" s="111"/>
      <c r="PB511" s="111"/>
      <c r="PC511" s="111"/>
      <c r="PD511" s="111"/>
      <c r="PE511" s="111"/>
      <c r="PF511" s="111"/>
      <c r="PG511" s="111"/>
      <c r="PH511" s="111"/>
      <c r="PI511" s="111"/>
      <c r="PJ511" s="111"/>
      <c r="PK511" s="111"/>
      <c r="PL511" s="111"/>
      <c r="PM511" s="111"/>
      <c r="PN511" s="111"/>
      <c r="PO511" s="111"/>
      <c r="PP511" s="111"/>
      <c r="PQ511" s="111"/>
      <c r="PR511" s="111"/>
      <c r="PS511" s="111"/>
      <c r="PT511" s="111"/>
      <c r="PU511" s="111"/>
      <c r="PV511" s="111"/>
      <c r="PW511" s="111"/>
      <c r="PX511" s="111"/>
      <c r="PY511" s="111"/>
      <c r="PZ511" s="111"/>
      <c r="QA511" s="111"/>
      <c r="QB511" s="111"/>
      <c r="QC511" s="111"/>
      <c r="QD511" s="111"/>
      <c r="QE511" s="111"/>
      <c r="QF511" s="111"/>
      <c r="QG511" s="111"/>
      <c r="QH511" s="111"/>
      <c r="QI511" s="111"/>
      <c r="QJ511" s="111"/>
      <c r="QK511" s="111"/>
      <c r="QL511" s="111"/>
      <c r="QM511" s="111"/>
      <c r="QN511" s="111"/>
      <c r="QO511" s="111"/>
      <c r="QP511" s="111"/>
      <c r="QQ511" s="111"/>
      <c r="QR511" s="111"/>
      <c r="QS511" s="111"/>
      <c r="QT511" s="111"/>
      <c r="QU511" s="111"/>
      <c r="QV511" s="111"/>
      <c r="QW511" s="111"/>
      <c r="QX511" s="111"/>
      <c r="QY511" s="111"/>
      <c r="QZ511" s="111"/>
      <c r="RA511" s="111"/>
      <c r="RB511" s="111"/>
      <c r="RC511" s="111"/>
      <c r="RD511" s="111"/>
      <c r="RE511" s="111"/>
      <c r="RF511" s="111"/>
      <c r="RG511" s="111"/>
      <c r="RH511" s="111"/>
      <c r="RI511" s="111"/>
      <c r="RJ511" s="111"/>
      <c r="RK511" s="111"/>
      <c r="RL511" s="111"/>
      <c r="RM511" s="111"/>
      <c r="RN511" s="111"/>
      <c r="RO511" s="111"/>
      <c r="RP511" s="111"/>
      <c r="RQ511" s="111"/>
      <c r="RR511" s="111"/>
      <c r="RS511" s="111"/>
      <c r="RT511" s="111"/>
      <c r="RU511" s="111"/>
      <c r="RV511" s="111"/>
      <c r="RW511" s="111"/>
      <c r="RX511" s="111"/>
      <c r="RY511" s="111"/>
      <c r="RZ511" s="111"/>
      <c r="SA511" s="111"/>
      <c r="SB511" s="111"/>
      <c r="SC511" s="111"/>
      <c r="SD511" s="111"/>
      <c r="SE511" s="111"/>
      <c r="SF511" s="111"/>
      <c r="SG511" s="111"/>
      <c r="SH511" s="111"/>
      <c r="SI511" s="111"/>
      <c r="SJ511" s="111"/>
      <c r="SK511" s="111"/>
      <c r="SL511" s="111"/>
      <c r="SM511" s="111"/>
      <c r="SN511" s="111"/>
      <c r="SO511" s="111"/>
      <c r="SP511" s="111"/>
      <c r="SQ511" s="111"/>
      <c r="SR511" s="111"/>
      <c r="SS511" s="111"/>
      <c r="ST511" s="111"/>
      <c r="SU511" s="111"/>
      <c r="SV511" s="111"/>
      <c r="SW511" s="111"/>
      <c r="SX511" s="111"/>
      <c r="SY511" s="111"/>
      <c r="SZ511" s="111"/>
      <c r="TA511" s="111"/>
      <c r="TB511" s="111"/>
      <c r="TC511" s="111"/>
      <c r="TD511" s="111"/>
      <c r="TE511" s="111"/>
      <c r="TF511" s="111"/>
      <c r="TG511" s="111"/>
      <c r="TH511" s="111"/>
      <c r="TI511" s="111"/>
      <c r="TJ511" s="111"/>
      <c r="TK511" s="111"/>
      <c r="TL511" s="111"/>
      <c r="TM511" s="111"/>
      <c r="TN511" s="111"/>
      <c r="TO511" s="111"/>
      <c r="TP511" s="111"/>
      <c r="TQ511" s="111"/>
      <c r="TR511" s="111"/>
      <c r="TS511" s="111"/>
      <c r="TT511" s="111"/>
      <c r="TU511" s="111"/>
      <c r="TV511" s="111"/>
      <c r="TW511" s="111"/>
      <c r="TX511" s="111"/>
      <c r="TY511" s="111"/>
      <c r="TZ511" s="111"/>
      <c r="UA511" s="111"/>
      <c r="UB511" s="111"/>
      <c r="UC511" s="111"/>
      <c r="UD511" s="111"/>
      <c r="UE511" s="111"/>
      <c r="UF511" s="111"/>
      <c r="UG511" s="111"/>
      <c r="UH511" s="111"/>
      <c r="UI511" s="111"/>
      <c r="UJ511" s="111"/>
      <c r="UK511" s="111"/>
      <c r="UL511" s="111"/>
      <c r="UM511" s="111"/>
      <c r="UN511" s="111"/>
      <c r="UO511" s="111"/>
      <c r="UP511" s="111"/>
      <c r="UQ511" s="111"/>
      <c r="UR511" s="111"/>
      <c r="US511" s="111"/>
      <c r="UT511" s="111"/>
      <c r="UU511" s="111"/>
      <c r="UV511" s="111"/>
      <c r="UW511" s="111"/>
      <c r="UX511" s="111"/>
      <c r="UY511" s="111"/>
      <c r="UZ511" s="111"/>
      <c r="VA511" s="111"/>
      <c r="VB511" s="111"/>
      <c r="VC511" s="111"/>
      <c r="VD511" s="111"/>
      <c r="VE511" s="111"/>
      <c r="VF511" s="111"/>
      <c r="VG511" s="111"/>
      <c r="VH511" s="111"/>
      <c r="VI511" s="111"/>
      <c r="VJ511" s="111"/>
      <c r="VK511" s="111"/>
      <c r="VL511" s="111"/>
      <c r="VM511" s="111"/>
      <c r="VN511" s="111"/>
      <c r="VO511" s="111"/>
      <c r="VP511" s="111"/>
      <c r="VQ511" s="111"/>
      <c r="VR511" s="111"/>
      <c r="VS511" s="111"/>
      <c r="VT511" s="111"/>
      <c r="VU511" s="111"/>
      <c r="VV511" s="111"/>
      <c r="VW511" s="111"/>
      <c r="VX511" s="111"/>
      <c r="VY511" s="111"/>
      <c r="VZ511" s="111"/>
      <c r="WA511" s="111"/>
      <c r="WB511" s="111"/>
      <c r="WC511" s="111"/>
      <c r="WD511" s="111"/>
      <c r="WE511" s="111"/>
      <c r="WF511" s="111"/>
      <c r="WG511" s="111"/>
      <c r="WH511" s="111"/>
      <c r="WI511" s="111"/>
      <c r="WJ511" s="111"/>
      <c r="WK511" s="111"/>
      <c r="WL511" s="111"/>
      <c r="WM511" s="111"/>
      <c r="WN511" s="111"/>
      <c r="WO511" s="111"/>
      <c r="WP511" s="111"/>
      <c r="WQ511" s="111"/>
      <c r="WR511" s="111"/>
      <c r="WS511" s="111"/>
      <c r="WT511" s="111"/>
      <c r="WU511" s="111"/>
      <c r="WV511" s="111"/>
      <c r="WW511" s="111"/>
      <c r="WX511" s="111"/>
      <c r="WY511" s="111"/>
      <c r="WZ511" s="111"/>
      <c r="XA511" s="111"/>
      <c r="XB511" s="111"/>
      <c r="XC511" s="111"/>
      <c r="XD511" s="111"/>
      <c r="XE511" s="111"/>
      <c r="XF511" s="111"/>
      <c r="XG511" s="111"/>
      <c r="XH511" s="111"/>
      <c r="XI511" s="111"/>
      <c r="XJ511" s="111"/>
      <c r="XK511" s="111"/>
      <c r="XL511" s="111"/>
      <c r="XM511" s="111"/>
      <c r="XN511" s="111"/>
      <c r="XO511" s="111"/>
      <c r="XP511" s="111"/>
      <c r="XQ511" s="111"/>
      <c r="XR511" s="111"/>
      <c r="XS511" s="111"/>
      <c r="XT511" s="111"/>
      <c r="XU511" s="111"/>
      <c r="XV511" s="111"/>
      <c r="XW511" s="111"/>
      <c r="XX511" s="111"/>
      <c r="XY511" s="111"/>
      <c r="XZ511" s="111"/>
      <c r="YA511" s="111"/>
      <c r="YB511" s="111"/>
      <c r="YC511" s="111"/>
      <c r="YD511" s="111"/>
      <c r="YE511" s="111"/>
      <c r="YF511" s="111"/>
      <c r="YG511" s="111"/>
      <c r="YH511" s="111"/>
      <c r="YI511" s="111"/>
      <c r="YJ511" s="111"/>
      <c r="YK511" s="111"/>
      <c r="YL511" s="111"/>
      <c r="YM511" s="111"/>
      <c r="YN511" s="111"/>
      <c r="YO511" s="111"/>
      <c r="YP511" s="111"/>
      <c r="YQ511" s="111"/>
      <c r="YR511" s="111"/>
      <c r="YS511" s="111"/>
      <c r="YT511" s="111"/>
      <c r="YU511" s="111"/>
      <c r="YV511" s="111"/>
      <c r="YW511" s="111"/>
      <c r="YX511" s="111"/>
      <c r="YY511" s="111"/>
      <c r="YZ511" s="111"/>
      <c r="ZA511" s="111"/>
      <c r="ZB511" s="111"/>
      <c r="ZC511" s="111"/>
      <c r="ZD511" s="111"/>
      <c r="ZE511" s="111"/>
      <c r="ZF511" s="111"/>
      <c r="ZG511" s="111"/>
      <c r="ZH511" s="111"/>
      <c r="ZI511" s="111"/>
      <c r="ZJ511" s="111"/>
      <c r="ZK511" s="111"/>
      <c r="ZL511" s="111"/>
      <c r="ZM511" s="111"/>
      <c r="ZN511" s="111"/>
      <c r="ZO511" s="111"/>
      <c r="ZP511" s="111"/>
      <c r="ZQ511" s="111"/>
      <c r="ZR511" s="111"/>
      <c r="ZS511" s="111"/>
      <c r="ZT511" s="111"/>
      <c r="ZU511" s="111"/>
      <c r="ZV511" s="111"/>
      <c r="ZW511" s="111"/>
      <c r="ZX511" s="111"/>
      <c r="ZY511" s="111"/>
      <c r="ZZ511" s="111"/>
      <c r="AAA511" s="111"/>
      <c r="AAB511" s="111"/>
      <c r="AAC511" s="111"/>
      <c r="AAD511" s="111"/>
      <c r="AAE511" s="111"/>
      <c r="AAF511" s="111"/>
      <c r="AAG511" s="111"/>
      <c r="AAH511" s="111"/>
      <c r="AAI511" s="111"/>
      <c r="AAJ511" s="111"/>
      <c r="AAK511" s="111"/>
      <c r="AAL511" s="111"/>
      <c r="AAM511" s="111"/>
      <c r="AAN511" s="111"/>
      <c r="AAO511" s="111"/>
      <c r="AAP511" s="111"/>
      <c r="AAQ511" s="111"/>
      <c r="AAR511" s="111"/>
      <c r="AAS511" s="111"/>
      <c r="AAT511" s="111"/>
      <c r="AAU511" s="111"/>
      <c r="AAV511" s="111"/>
      <c r="AAW511" s="111"/>
      <c r="AAX511" s="111"/>
      <c r="AAY511" s="111"/>
      <c r="AAZ511" s="111"/>
      <c r="ABA511" s="111"/>
      <c r="ABB511" s="111"/>
      <c r="ABC511" s="111"/>
      <c r="ABD511" s="111"/>
      <c r="ABE511" s="111"/>
      <c r="ABF511" s="111"/>
      <c r="ABG511" s="111"/>
      <c r="ABH511" s="111"/>
      <c r="ABI511" s="111"/>
      <c r="ABJ511" s="111"/>
      <c r="ABK511" s="111"/>
      <c r="ABL511" s="111"/>
      <c r="ABM511" s="111"/>
      <c r="ABN511" s="111"/>
      <c r="ABO511" s="111"/>
      <c r="ABP511" s="111"/>
      <c r="ABQ511" s="111"/>
      <c r="ABR511" s="111"/>
      <c r="ABS511" s="111"/>
      <c r="ABT511" s="111"/>
      <c r="ABU511" s="111"/>
      <c r="ABV511" s="111"/>
      <c r="ABW511" s="111"/>
      <c r="ABX511" s="111"/>
      <c r="ABY511" s="111"/>
      <c r="ABZ511" s="111"/>
      <c r="ACA511" s="111"/>
      <c r="ACB511" s="111"/>
      <c r="ACC511" s="111"/>
      <c r="ACD511" s="111"/>
      <c r="ACE511" s="111"/>
      <c r="ACF511" s="111"/>
      <c r="ACG511" s="111"/>
      <c r="ACH511" s="111"/>
      <c r="ACI511" s="111"/>
      <c r="ACJ511" s="111"/>
      <c r="ACK511" s="111"/>
      <c r="ACL511" s="111"/>
      <c r="ACM511" s="111"/>
      <c r="ACN511" s="111"/>
      <c r="ACO511" s="111"/>
      <c r="ACP511" s="111"/>
      <c r="ACQ511" s="111"/>
      <c r="ACR511" s="111"/>
      <c r="ACS511" s="111"/>
      <c r="ACT511" s="111"/>
      <c r="ACU511" s="111"/>
      <c r="ACV511" s="111"/>
      <c r="ACW511" s="111"/>
      <c r="ACX511" s="111"/>
      <c r="ACY511" s="111"/>
      <c r="ACZ511" s="111"/>
      <c r="ADA511" s="111"/>
      <c r="ADB511" s="111"/>
      <c r="ADC511" s="111"/>
      <c r="ADD511" s="111"/>
      <c r="ADE511" s="111"/>
      <c r="ADF511" s="111"/>
      <c r="ADG511" s="111"/>
      <c r="ADH511" s="111"/>
      <c r="ADI511" s="111"/>
      <c r="ADJ511" s="111"/>
      <c r="ADK511" s="111"/>
      <c r="ADL511" s="111"/>
      <c r="ADM511" s="111"/>
      <c r="ADN511" s="111"/>
      <c r="ADO511" s="111"/>
      <c r="ADP511" s="111"/>
      <c r="ADQ511" s="111"/>
      <c r="ADR511" s="111"/>
      <c r="ADS511" s="111"/>
      <c r="ADT511" s="111"/>
      <c r="ADU511" s="111"/>
      <c r="ADV511" s="111"/>
    </row>
    <row r="512" spans="4:802" s="110" customFormat="1"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  <c r="AA512" s="111"/>
      <c r="AB512" s="111"/>
      <c r="AC512" s="111"/>
      <c r="AD512" s="111"/>
      <c r="AE512" s="111"/>
      <c r="AF512" s="111"/>
      <c r="AG512" s="111"/>
      <c r="AH512" s="111"/>
      <c r="AI512" s="111"/>
      <c r="AJ512" s="111"/>
      <c r="AK512" s="111"/>
      <c r="AL512" s="111"/>
      <c r="AM512" s="111"/>
      <c r="AN512" s="111"/>
      <c r="AO512" s="111"/>
      <c r="AP512" s="111"/>
      <c r="AQ512" s="111"/>
      <c r="AR512" s="111"/>
      <c r="AS512" s="111"/>
      <c r="AT512" s="111"/>
      <c r="AU512" s="111"/>
      <c r="AV512" s="111"/>
      <c r="AW512" s="111"/>
      <c r="AX512" s="111"/>
      <c r="AY512" s="111"/>
      <c r="AZ512" s="111"/>
      <c r="BA512" s="111"/>
      <c r="BB512" s="111"/>
      <c r="BC512" s="111"/>
      <c r="BD512" s="111"/>
      <c r="BE512" s="111"/>
      <c r="BF512" s="111"/>
      <c r="BG512" s="111"/>
      <c r="BH512" s="111"/>
      <c r="BI512" s="111"/>
      <c r="BJ512" s="111"/>
      <c r="BK512" s="111"/>
      <c r="BL512" s="111"/>
      <c r="BM512" s="111"/>
      <c r="BN512" s="111"/>
      <c r="BO512" s="111"/>
      <c r="BP512" s="111"/>
      <c r="BQ512" s="111"/>
      <c r="BR512" s="111"/>
      <c r="BS512" s="111"/>
      <c r="BT512" s="111"/>
      <c r="BU512" s="111"/>
      <c r="BV512" s="111"/>
      <c r="BW512" s="111"/>
      <c r="BX512" s="111"/>
      <c r="BY512" s="111"/>
      <c r="BZ512" s="111"/>
      <c r="CA512" s="111"/>
      <c r="CB512" s="111"/>
      <c r="CC512" s="111"/>
      <c r="CD512" s="111"/>
      <c r="CE512" s="111"/>
      <c r="CF512" s="111"/>
      <c r="CG512" s="111"/>
      <c r="CH512" s="111"/>
      <c r="CI512" s="111"/>
      <c r="CJ512" s="111"/>
      <c r="CK512" s="111"/>
      <c r="CL512" s="111"/>
      <c r="CM512" s="111"/>
      <c r="CN512" s="111"/>
      <c r="CO512" s="111"/>
      <c r="CP512" s="111"/>
      <c r="CQ512" s="111"/>
      <c r="CR512" s="111"/>
      <c r="CS512" s="111"/>
      <c r="CT512" s="111"/>
      <c r="CU512" s="111"/>
      <c r="CV512" s="111"/>
      <c r="CW512" s="111"/>
      <c r="CX512" s="111"/>
      <c r="CY512" s="111"/>
      <c r="CZ512" s="111"/>
      <c r="DA512" s="111"/>
      <c r="DB512" s="111"/>
      <c r="DC512" s="111"/>
      <c r="DD512" s="111"/>
      <c r="DE512" s="111"/>
      <c r="DF512" s="111"/>
      <c r="DG512" s="111"/>
      <c r="DH512" s="111"/>
      <c r="DI512" s="111"/>
      <c r="DJ512" s="111"/>
      <c r="DK512" s="111"/>
      <c r="DL512" s="111"/>
      <c r="DM512" s="111"/>
      <c r="DN512" s="111"/>
      <c r="DO512" s="111"/>
      <c r="DP512" s="111"/>
      <c r="DQ512" s="111"/>
      <c r="DR512" s="111"/>
      <c r="DS512" s="111"/>
      <c r="DT512" s="111"/>
      <c r="DU512" s="111"/>
      <c r="DV512" s="111"/>
      <c r="DW512" s="111"/>
      <c r="DX512" s="111"/>
      <c r="DY512" s="111"/>
      <c r="DZ512" s="111"/>
      <c r="EA512" s="111"/>
      <c r="EB512" s="111"/>
      <c r="EC512" s="111"/>
      <c r="ED512" s="111"/>
      <c r="EE512" s="111"/>
      <c r="EF512" s="111"/>
      <c r="EG512" s="111"/>
      <c r="EH512" s="111"/>
      <c r="EI512" s="111"/>
      <c r="EJ512" s="111"/>
      <c r="EK512" s="111"/>
      <c r="EL512" s="111"/>
      <c r="EM512" s="111"/>
      <c r="EN512" s="111"/>
      <c r="EO512" s="111"/>
      <c r="EP512" s="111"/>
      <c r="EQ512" s="111"/>
      <c r="ER512" s="111"/>
      <c r="ES512" s="111"/>
      <c r="ET512" s="111"/>
      <c r="EU512" s="111"/>
      <c r="EV512" s="111"/>
      <c r="EW512" s="111"/>
      <c r="EX512" s="111"/>
      <c r="EY512" s="111"/>
      <c r="EZ512" s="111"/>
      <c r="FA512" s="111"/>
      <c r="FB512" s="111"/>
      <c r="FC512" s="111"/>
      <c r="FD512" s="111"/>
      <c r="FE512" s="111"/>
      <c r="FF512" s="111"/>
      <c r="FG512" s="111"/>
      <c r="FH512" s="111"/>
      <c r="FI512" s="111"/>
      <c r="FJ512" s="111"/>
      <c r="FK512" s="111"/>
      <c r="FL512" s="111"/>
      <c r="FM512" s="111"/>
      <c r="FN512" s="111"/>
      <c r="FO512" s="111"/>
      <c r="FP512" s="111"/>
      <c r="FQ512" s="111"/>
      <c r="FR512" s="111"/>
      <c r="FS512" s="111"/>
      <c r="FT512" s="111"/>
      <c r="FU512" s="111"/>
      <c r="FV512" s="111"/>
      <c r="FW512" s="111"/>
      <c r="FX512" s="111"/>
      <c r="FY512" s="111"/>
      <c r="FZ512" s="111"/>
      <c r="GA512" s="111"/>
      <c r="GB512" s="111"/>
      <c r="GC512" s="111"/>
      <c r="GD512" s="111"/>
      <c r="GE512" s="111"/>
      <c r="GF512" s="111"/>
      <c r="GG512" s="111"/>
      <c r="GH512" s="111"/>
      <c r="GI512" s="111"/>
      <c r="GJ512" s="111"/>
      <c r="GK512" s="111"/>
      <c r="GL512" s="111"/>
      <c r="GM512" s="111"/>
      <c r="GN512" s="111"/>
      <c r="GO512" s="111"/>
      <c r="GP512" s="111"/>
      <c r="GQ512" s="111"/>
      <c r="GR512" s="111"/>
      <c r="GS512" s="111"/>
      <c r="GT512" s="111"/>
      <c r="GU512" s="111"/>
      <c r="GV512" s="111"/>
      <c r="GW512" s="111"/>
      <c r="GX512" s="111"/>
      <c r="GY512" s="111"/>
      <c r="GZ512" s="111"/>
      <c r="HA512" s="111"/>
      <c r="HB512" s="111"/>
      <c r="HC512" s="111"/>
      <c r="HD512" s="111"/>
      <c r="HE512" s="111"/>
      <c r="HF512" s="111"/>
      <c r="HG512" s="111"/>
      <c r="HH512" s="111"/>
      <c r="HI512" s="111"/>
      <c r="HJ512" s="111"/>
      <c r="HK512" s="111"/>
      <c r="HL512" s="111"/>
      <c r="HM512" s="111"/>
      <c r="HN512" s="111"/>
      <c r="HO512" s="111"/>
      <c r="HP512" s="111"/>
      <c r="HQ512" s="111"/>
      <c r="HR512" s="111"/>
      <c r="HS512" s="111"/>
      <c r="HT512" s="111"/>
      <c r="HU512" s="111"/>
      <c r="HV512" s="111"/>
      <c r="HW512" s="111"/>
      <c r="HX512" s="111"/>
      <c r="HY512" s="111"/>
      <c r="HZ512" s="111"/>
      <c r="IA512" s="111"/>
      <c r="IB512" s="111"/>
      <c r="IC512" s="111"/>
      <c r="ID512" s="111"/>
      <c r="IE512" s="111"/>
      <c r="IF512" s="111"/>
      <c r="IG512" s="111"/>
      <c r="IH512" s="111"/>
      <c r="II512" s="111"/>
      <c r="IJ512" s="111"/>
      <c r="IK512" s="111"/>
      <c r="IL512" s="111"/>
      <c r="IM512" s="111"/>
      <c r="IN512" s="111"/>
      <c r="IO512" s="111"/>
      <c r="IP512" s="111"/>
      <c r="IQ512" s="111"/>
      <c r="IR512" s="111"/>
      <c r="IS512" s="111"/>
      <c r="IT512" s="111"/>
      <c r="IU512" s="111"/>
      <c r="IV512" s="111"/>
      <c r="IW512" s="111"/>
      <c r="IX512" s="111"/>
      <c r="IY512" s="111"/>
      <c r="IZ512" s="111"/>
      <c r="JA512" s="111"/>
      <c r="JB512" s="111"/>
      <c r="JC512" s="111"/>
      <c r="JD512" s="111"/>
      <c r="JE512" s="111"/>
      <c r="JF512" s="111"/>
      <c r="JG512" s="111"/>
      <c r="JH512" s="111"/>
      <c r="JI512" s="111"/>
      <c r="JJ512" s="111"/>
      <c r="JK512" s="111"/>
      <c r="JL512" s="111"/>
      <c r="JM512" s="111"/>
      <c r="JN512" s="111"/>
      <c r="JO512" s="111"/>
      <c r="JP512" s="111"/>
      <c r="JQ512" s="111"/>
      <c r="JR512" s="111"/>
      <c r="JS512" s="111"/>
      <c r="JT512" s="111"/>
      <c r="JU512" s="111"/>
      <c r="JV512" s="111"/>
      <c r="JW512" s="111"/>
      <c r="JX512" s="111"/>
      <c r="JY512" s="111"/>
      <c r="JZ512" s="111"/>
      <c r="KA512" s="111"/>
      <c r="KB512" s="111"/>
      <c r="KC512" s="111"/>
      <c r="KD512" s="111"/>
      <c r="KE512" s="111"/>
      <c r="KF512" s="111"/>
      <c r="KG512" s="111"/>
      <c r="KH512" s="111"/>
      <c r="KI512" s="111"/>
      <c r="KJ512" s="111"/>
      <c r="KK512" s="111"/>
      <c r="KL512" s="111"/>
      <c r="KM512" s="111"/>
      <c r="KN512" s="111"/>
      <c r="KO512" s="111"/>
      <c r="KP512" s="111"/>
      <c r="KQ512" s="111"/>
      <c r="KR512" s="111"/>
      <c r="KS512" s="111"/>
      <c r="KT512" s="111"/>
      <c r="KU512" s="111"/>
      <c r="KV512" s="111"/>
      <c r="KW512" s="111"/>
      <c r="KX512" s="111"/>
      <c r="KY512" s="111"/>
      <c r="KZ512" s="111"/>
      <c r="LA512" s="111"/>
      <c r="LB512" s="111"/>
      <c r="LC512" s="111"/>
      <c r="LD512" s="111"/>
      <c r="LE512" s="111"/>
      <c r="LF512" s="111"/>
      <c r="LG512" s="111"/>
      <c r="LH512" s="111"/>
      <c r="LI512" s="111"/>
      <c r="LJ512" s="111"/>
      <c r="LK512" s="111"/>
      <c r="LL512" s="111"/>
      <c r="LM512" s="111"/>
      <c r="LN512" s="111"/>
      <c r="LO512" s="111"/>
      <c r="LP512" s="111"/>
      <c r="LQ512" s="111"/>
      <c r="LR512" s="111"/>
      <c r="LS512" s="111"/>
      <c r="LT512" s="111"/>
      <c r="LU512" s="111"/>
      <c r="LV512" s="111"/>
      <c r="LW512" s="111"/>
      <c r="LX512" s="111"/>
      <c r="LY512" s="111"/>
      <c r="LZ512" s="111"/>
      <c r="MA512" s="111"/>
      <c r="MB512" s="111"/>
      <c r="MC512" s="111"/>
      <c r="MD512" s="111"/>
      <c r="ME512" s="111"/>
      <c r="MF512" s="111"/>
      <c r="MG512" s="111"/>
      <c r="MH512" s="111"/>
      <c r="MI512" s="111"/>
      <c r="MJ512" s="111"/>
      <c r="MK512" s="111"/>
      <c r="ML512" s="111"/>
      <c r="MM512" s="111"/>
      <c r="MN512" s="111"/>
      <c r="MO512" s="111"/>
      <c r="MP512" s="111"/>
      <c r="MQ512" s="111"/>
      <c r="MR512" s="111"/>
      <c r="MS512" s="111"/>
      <c r="MT512" s="111"/>
      <c r="MU512" s="111"/>
      <c r="MV512" s="111"/>
      <c r="MW512" s="111"/>
      <c r="MX512" s="111"/>
      <c r="MY512" s="111"/>
      <c r="MZ512" s="111"/>
      <c r="NA512" s="111"/>
      <c r="NB512" s="111"/>
      <c r="NC512" s="111"/>
      <c r="ND512" s="111"/>
      <c r="NE512" s="111"/>
      <c r="NF512" s="111"/>
      <c r="NG512" s="111"/>
      <c r="NH512" s="111"/>
      <c r="NI512" s="111"/>
      <c r="NJ512" s="111"/>
      <c r="NK512" s="111"/>
      <c r="NL512" s="111"/>
      <c r="NM512" s="111"/>
      <c r="NN512" s="111"/>
      <c r="NO512" s="111"/>
      <c r="NP512" s="111"/>
      <c r="NQ512" s="111"/>
      <c r="NR512" s="111"/>
      <c r="NS512" s="111"/>
      <c r="NT512" s="111"/>
      <c r="NU512" s="111"/>
      <c r="NV512" s="111"/>
      <c r="NW512" s="111"/>
      <c r="NX512" s="111"/>
      <c r="NY512" s="111"/>
      <c r="NZ512" s="111"/>
      <c r="OA512" s="111"/>
      <c r="OB512" s="111"/>
      <c r="OC512" s="111"/>
      <c r="OD512" s="111"/>
      <c r="OE512" s="111"/>
      <c r="OF512" s="111"/>
      <c r="OG512" s="111"/>
      <c r="OH512" s="111"/>
      <c r="OI512" s="111"/>
      <c r="OJ512" s="111"/>
      <c r="OK512" s="111"/>
      <c r="OL512" s="111"/>
      <c r="OM512" s="111"/>
      <c r="ON512" s="111"/>
      <c r="OO512" s="111"/>
      <c r="OP512" s="111"/>
      <c r="OQ512" s="111"/>
      <c r="OR512" s="111"/>
      <c r="OS512" s="111"/>
      <c r="OT512" s="111"/>
      <c r="OU512" s="111"/>
      <c r="OV512" s="111"/>
      <c r="OW512" s="111"/>
      <c r="OX512" s="111"/>
      <c r="OY512" s="111"/>
      <c r="OZ512" s="111"/>
      <c r="PA512" s="111"/>
      <c r="PB512" s="111"/>
      <c r="PC512" s="111"/>
      <c r="PD512" s="111"/>
      <c r="PE512" s="111"/>
      <c r="PF512" s="111"/>
      <c r="PG512" s="111"/>
      <c r="PH512" s="111"/>
      <c r="PI512" s="111"/>
      <c r="PJ512" s="111"/>
      <c r="PK512" s="111"/>
      <c r="PL512" s="111"/>
      <c r="PM512" s="111"/>
      <c r="PN512" s="111"/>
      <c r="PO512" s="111"/>
      <c r="PP512" s="111"/>
      <c r="PQ512" s="111"/>
      <c r="PR512" s="111"/>
      <c r="PS512" s="111"/>
      <c r="PT512" s="111"/>
      <c r="PU512" s="111"/>
      <c r="PV512" s="111"/>
      <c r="PW512" s="111"/>
      <c r="PX512" s="111"/>
      <c r="PY512" s="111"/>
      <c r="PZ512" s="111"/>
      <c r="QA512" s="111"/>
      <c r="QB512" s="111"/>
      <c r="QC512" s="111"/>
      <c r="QD512" s="111"/>
      <c r="QE512" s="111"/>
      <c r="QF512" s="111"/>
      <c r="QG512" s="111"/>
      <c r="QH512" s="111"/>
      <c r="QI512" s="111"/>
      <c r="QJ512" s="111"/>
      <c r="QK512" s="111"/>
      <c r="QL512" s="111"/>
      <c r="QM512" s="111"/>
      <c r="QN512" s="111"/>
      <c r="QO512" s="111"/>
      <c r="QP512" s="111"/>
      <c r="QQ512" s="111"/>
      <c r="QR512" s="111"/>
      <c r="QS512" s="111"/>
      <c r="QT512" s="111"/>
      <c r="QU512" s="111"/>
      <c r="QV512" s="111"/>
      <c r="QW512" s="111"/>
      <c r="QX512" s="111"/>
      <c r="QY512" s="111"/>
      <c r="QZ512" s="111"/>
      <c r="RA512" s="111"/>
      <c r="RB512" s="111"/>
      <c r="RC512" s="111"/>
      <c r="RD512" s="111"/>
      <c r="RE512" s="111"/>
      <c r="RF512" s="111"/>
      <c r="RG512" s="111"/>
      <c r="RH512" s="111"/>
      <c r="RI512" s="111"/>
      <c r="RJ512" s="111"/>
      <c r="RK512" s="111"/>
      <c r="RL512" s="111"/>
      <c r="RM512" s="111"/>
      <c r="RN512" s="111"/>
      <c r="RO512" s="111"/>
      <c r="RP512" s="111"/>
      <c r="RQ512" s="111"/>
      <c r="RR512" s="111"/>
      <c r="RS512" s="111"/>
      <c r="RT512" s="111"/>
      <c r="RU512" s="111"/>
      <c r="RV512" s="111"/>
      <c r="RW512" s="111"/>
      <c r="RX512" s="111"/>
      <c r="RY512" s="111"/>
      <c r="RZ512" s="111"/>
      <c r="SA512" s="111"/>
      <c r="SB512" s="111"/>
      <c r="SC512" s="111"/>
      <c r="SD512" s="111"/>
      <c r="SE512" s="111"/>
      <c r="SF512" s="111"/>
      <c r="SG512" s="111"/>
      <c r="SH512" s="111"/>
      <c r="SI512" s="111"/>
      <c r="SJ512" s="111"/>
      <c r="SK512" s="111"/>
      <c r="SL512" s="111"/>
      <c r="SM512" s="111"/>
      <c r="SN512" s="111"/>
      <c r="SO512" s="111"/>
      <c r="SP512" s="111"/>
      <c r="SQ512" s="111"/>
      <c r="SR512" s="111"/>
      <c r="SS512" s="111"/>
      <c r="ST512" s="111"/>
      <c r="SU512" s="111"/>
      <c r="SV512" s="111"/>
      <c r="SW512" s="111"/>
      <c r="SX512" s="111"/>
      <c r="SY512" s="111"/>
      <c r="SZ512" s="111"/>
      <c r="TA512" s="111"/>
      <c r="TB512" s="111"/>
      <c r="TC512" s="111"/>
      <c r="TD512" s="111"/>
      <c r="TE512" s="111"/>
      <c r="TF512" s="111"/>
      <c r="TG512" s="111"/>
      <c r="TH512" s="111"/>
      <c r="TI512" s="111"/>
      <c r="TJ512" s="111"/>
      <c r="TK512" s="111"/>
      <c r="TL512" s="111"/>
      <c r="TM512" s="111"/>
      <c r="TN512" s="111"/>
      <c r="TO512" s="111"/>
      <c r="TP512" s="111"/>
      <c r="TQ512" s="111"/>
      <c r="TR512" s="111"/>
      <c r="TS512" s="111"/>
      <c r="TT512" s="111"/>
      <c r="TU512" s="111"/>
      <c r="TV512" s="111"/>
      <c r="TW512" s="111"/>
      <c r="TX512" s="111"/>
      <c r="TY512" s="111"/>
      <c r="TZ512" s="111"/>
      <c r="UA512" s="111"/>
      <c r="UB512" s="111"/>
      <c r="UC512" s="111"/>
      <c r="UD512" s="111"/>
      <c r="UE512" s="111"/>
      <c r="UF512" s="111"/>
      <c r="UG512" s="111"/>
      <c r="UH512" s="111"/>
      <c r="UI512" s="111"/>
      <c r="UJ512" s="111"/>
      <c r="UK512" s="111"/>
      <c r="UL512" s="111"/>
      <c r="UM512" s="111"/>
      <c r="UN512" s="111"/>
      <c r="UO512" s="111"/>
      <c r="UP512" s="111"/>
      <c r="UQ512" s="111"/>
      <c r="UR512" s="111"/>
      <c r="US512" s="111"/>
      <c r="UT512" s="111"/>
      <c r="UU512" s="111"/>
      <c r="UV512" s="111"/>
      <c r="UW512" s="111"/>
      <c r="UX512" s="111"/>
      <c r="UY512" s="111"/>
      <c r="UZ512" s="111"/>
      <c r="VA512" s="111"/>
      <c r="VB512" s="111"/>
      <c r="VC512" s="111"/>
      <c r="VD512" s="111"/>
      <c r="VE512" s="111"/>
      <c r="VF512" s="111"/>
      <c r="VG512" s="111"/>
      <c r="VH512" s="111"/>
      <c r="VI512" s="111"/>
      <c r="VJ512" s="111"/>
      <c r="VK512" s="111"/>
      <c r="VL512" s="111"/>
      <c r="VM512" s="111"/>
      <c r="VN512" s="111"/>
      <c r="VO512" s="111"/>
      <c r="VP512" s="111"/>
      <c r="VQ512" s="111"/>
      <c r="VR512" s="111"/>
      <c r="VS512" s="111"/>
      <c r="VT512" s="111"/>
      <c r="VU512" s="111"/>
      <c r="VV512" s="111"/>
      <c r="VW512" s="111"/>
      <c r="VX512" s="111"/>
      <c r="VY512" s="111"/>
      <c r="VZ512" s="111"/>
      <c r="WA512" s="111"/>
      <c r="WB512" s="111"/>
      <c r="WC512" s="111"/>
      <c r="WD512" s="111"/>
      <c r="WE512" s="111"/>
      <c r="WF512" s="111"/>
      <c r="WG512" s="111"/>
      <c r="WH512" s="111"/>
      <c r="WI512" s="111"/>
      <c r="WJ512" s="111"/>
      <c r="WK512" s="111"/>
      <c r="WL512" s="111"/>
      <c r="WM512" s="111"/>
      <c r="WN512" s="111"/>
      <c r="WO512" s="111"/>
      <c r="WP512" s="111"/>
      <c r="WQ512" s="111"/>
      <c r="WR512" s="111"/>
      <c r="WS512" s="111"/>
      <c r="WT512" s="111"/>
      <c r="WU512" s="111"/>
      <c r="WV512" s="111"/>
      <c r="WW512" s="111"/>
      <c r="WX512" s="111"/>
      <c r="WY512" s="111"/>
      <c r="WZ512" s="111"/>
      <c r="XA512" s="111"/>
      <c r="XB512" s="111"/>
      <c r="XC512" s="111"/>
      <c r="XD512" s="111"/>
      <c r="XE512" s="111"/>
      <c r="XF512" s="111"/>
      <c r="XG512" s="111"/>
      <c r="XH512" s="111"/>
      <c r="XI512" s="111"/>
      <c r="XJ512" s="111"/>
      <c r="XK512" s="111"/>
      <c r="XL512" s="111"/>
      <c r="XM512" s="111"/>
      <c r="XN512" s="111"/>
      <c r="XO512" s="111"/>
      <c r="XP512" s="111"/>
      <c r="XQ512" s="111"/>
      <c r="XR512" s="111"/>
      <c r="XS512" s="111"/>
      <c r="XT512" s="111"/>
      <c r="XU512" s="111"/>
      <c r="XV512" s="111"/>
      <c r="XW512" s="111"/>
      <c r="XX512" s="111"/>
      <c r="XY512" s="111"/>
      <c r="XZ512" s="111"/>
      <c r="YA512" s="111"/>
      <c r="YB512" s="111"/>
      <c r="YC512" s="111"/>
      <c r="YD512" s="111"/>
      <c r="YE512" s="111"/>
      <c r="YF512" s="111"/>
      <c r="YG512" s="111"/>
      <c r="YH512" s="111"/>
      <c r="YI512" s="111"/>
      <c r="YJ512" s="111"/>
      <c r="YK512" s="111"/>
      <c r="YL512" s="111"/>
      <c r="YM512" s="111"/>
      <c r="YN512" s="111"/>
      <c r="YO512" s="111"/>
      <c r="YP512" s="111"/>
      <c r="YQ512" s="111"/>
      <c r="YR512" s="111"/>
      <c r="YS512" s="111"/>
      <c r="YT512" s="111"/>
      <c r="YU512" s="111"/>
      <c r="YV512" s="111"/>
      <c r="YW512" s="111"/>
      <c r="YX512" s="111"/>
      <c r="YY512" s="111"/>
      <c r="YZ512" s="111"/>
      <c r="ZA512" s="111"/>
      <c r="ZB512" s="111"/>
      <c r="ZC512" s="111"/>
      <c r="ZD512" s="111"/>
      <c r="ZE512" s="111"/>
      <c r="ZF512" s="111"/>
      <c r="ZG512" s="111"/>
      <c r="ZH512" s="111"/>
      <c r="ZI512" s="111"/>
      <c r="ZJ512" s="111"/>
      <c r="ZK512" s="111"/>
      <c r="ZL512" s="111"/>
      <c r="ZM512" s="111"/>
      <c r="ZN512" s="111"/>
      <c r="ZO512" s="111"/>
      <c r="ZP512" s="111"/>
      <c r="ZQ512" s="111"/>
      <c r="ZR512" s="111"/>
      <c r="ZS512" s="111"/>
      <c r="ZT512" s="111"/>
      <c r="ZU512" s="111"/>
      <c r="ZV512" s="111"/>
      <c r="ZW512" s="111"/>
      <c r="ZX512" s="111"/>
      <c r="ZY512" s="111"/>
      <c r="ZZ512" s="111"/>
      <c r="AAA512" s="111"/>
      <c r="AAB512" s="111"/>
      <c r="AAC512" s="111"/>
      <c r="AAD512" s="111"/>
      <c r="AAE512" s="111"/>
      <c r="AAF512" s="111"/>
      <c r="AAG512" s="111"/>
      <c r="AAH512" s="111"/>
      <c r="AAI512" s="111"/>
      <c r="AAJ512" s="111"/>
      <c r="AAK512" s="111"/>
      <c r="AAL512" s="111"/>
      <c r="AAM512" s="111"/>
      <c r="AAN512" s="111"/>
      <c r="AAO512" s="111"/>
      <c r="AAP512" s="111"/>
      <c r="AAQ512" s="111"/>
      <c r="AAR512" s="111"/>
      <c r="AAS512" s="111"/>
      <c r="AAT512" s="111"/>
      <c r="AAU512" s="111"/>
      <c r="AAV512" s="111"/>
      <c r="AAW512" s="111"/>
      <c r="AAX512" s="111"/>
      <c r="AAY512" s="111"/>
      <c r="AAZ512" s="111"/>
      <c r="ABA512" s="111"/>
      <c r="ABB512" s="111"/>
      <c r="ABC512" s="111"/>
      <c r="ABD512" s="111"/>
      <c r="ABE512" s="111"/>
      <c r="ABF512" s="111"/>
      <c r="ABG512" s="111"/>
      <c r="ABH512" s="111"/>
      <c r="ABI512" s="111"/>
      <c r="ABJ512" s="111"/>
      <c r="ABK512" s="111"/>
      <c r="ABL512" s="111"/>
      <c r="ABM512" s="111"/>
      <c r="ABN512" s="111"/>
      <c r="ABO512" s="111"/>
      <c r="ABP512" s="111"/>
      <c r="ABQ512" s="111"/>
      <c r="ABR512" s="111"/>
      <c r="ABS512" s="111"/>
      <c r="ABT512" s="111"/>
      <c r="ABU512" s="111"/>
      <c r="ABV512" s="111"/>
      <c r="ABW512" s="111"/>
      <c r="ABX512" s="111"/>
      <c r="ABY512" s="111"/>
      <c r="ABZ512" s="111"/>
      <c r="ACA512" s="111"/>
      <c r="ACB512" s="111"/>
      <c r="ACC512" s="111"/>
      <c r="ACD512" s="111"/>
      <c r="ACE512" s="111"/>
      <c r="ACF512" s="111"/>
      <c r="ACG512" s="111"/>
      <c r="ACH512" s="111"/>
      <c r="ACI512" s="111"/>
      <c r="ACJ512" s="111"/>
      <c r="ACK512" s="111"/>
      <c r="ACL512" s="111"/>
      <c r="ACM512" s="111"/>
      <c r="ACN512" s="111"/>
      <c r="ACO512" s="111"/>
      <c r="ACP512" s="111"/>
      <c r="ACQ512" s="111"/>
      <c r="ACR512" s="111"/>
      <c r="ACS512" s="111"/>
      <c r="ACT512" s="111"/>
      <c r="ACU512" s="111"/>
      <c r="ACV512" s="111"/>
      <c r="ACW512" s="111"/>
      <c r="ACX512" s="111"/>
      <c r="ACY512" s="111"/>
      <c r="ACZ512" s="111"/>
      <c r="ADA512" s="111"/>
      <c r="ADB512" s="111"/>
      <c r="ADC512" s="111"/>
      <c r="ADD512" s="111"/>
      <c r="ADE512" s="111"/>
      <c r="ADF512" s="111"/>
      <c r="ADG512" s="111"/>
      <c r="ADH512" s="111"/>
      <c r="ADI512" s="111"/>
      <c r="ADJ512" s="111"/>
      <c r="ADK512" s="111"/>
      <c r="ADL512" s="111"/>
      <c r="ADM512" s="111"/>
      <c r="ADN512" s="111"/>
      <c r="ADO512" s="111"/>
      <c r="ADP512" s="111"/>
      <c r="ADQ512" s="111"/>
      <c r="ADR512" s="111"/>
      <c r="ADS512" s="111"/>
      <c r="ADT512" s="111"/>
      <c r="ADU512" s="111"/>
      <c r="ADV512" s="111"/>
    </row>
    <row r="513" spans="4:802" s="110" customFormat="1"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  <c r="AA513" s="111"/>
      <c r="AB513" s="111"/>
      <c r="AC513" s="111"/>
      <c r="AD513" s="111"/>
      <c r="AE513" s="111"/>
      <c r="AF513" s="111"/>
      <c r="AG513" s="111"/>
      <c r="AH513" s="111"/>
      <c r="AI513" s="111"/>
      <c r="AJ513" s="111"/>
      <c r="AK513" s="111"/>
      <c r="AL513" s="111"/>
      <c r="AM513" s="111"/>
      <c r="AN513" s="111"/>
      <c r="AO513" s="111"/>
      <c r="AP513" s="111"/>
      <c r="AQ513" s="111"/>
      <c r="AR513" s="111"/>
      <c r="AS513" s="111"/>
      <c r="AT513" s="111"/>
      <c r="AU513" s="111"/>
      <c r="AV513" s="111"/>
      <c r="AW513" s="111"/>
      <c r="AX513" s="111"/>
      <c r="AY513" s="111"/>
      <c r="AZ513" s="111"/>
      <c r="BA513" s="111"/>
      <c r="BB513" s="111"/>
      <c r="BC513" s="111"/>
      <c r="BD513" s="111"/>
      <c r="BE513" s="111"/>
      <c r="BF513" s="111"/>
      <c r="BG513" s="111"/>
      <c r="BH513" s="111"/>
      <c r="BI513" s="111"/>
      <c r="BJ513" s="111"/>
      <c r="BK513" s="111"/>
      <c r="BL513" s="111"/>
      <c r="BM513" s="111"/>
      <c r="BN513" s="111"/>
      <c r="BO513" s="111"/>
      <c r="BP513" s="111"/>
      <c r="BQ513" s="111"/>
      <c r="BR513" s="111"/>
      <c r="BS513" s="111"/>
      <c r="BT513" s="111"/>
      <c r="BU513" s="111"/>
      <c r="BV513" s="111"/>
      <c r="BW513" s="111"/>
      <c r="BX513" s="111"/>
      <c r="BY513" s="111"/>
      <c r="BZ513" s="111"/>
      <c r="CA513" s="111"/>
      <c r="CB513" s="111"/>
      <c r="CC513" s="111"/>
      <c r="CD513" s="111"/>
      <c r="CE513" s="111"/>
      <c r="CF513" s="111"/>
      <c r="CG513" s="111"/>
      <c r="CH513" s="111"/>
      <c r="CI513" s="111"/>
      <c r="CJ513" s="111"/>
      <c r="CK513" s="111"/>
      <c r="CL513" s="111"/>
      <c r="CM513" s="111"/>
      <c r="CN513" s="111"/>
      <c r="CO513" s="111"/>
      <c r="CP513" s="111"/>
      <c r="CQ513" s="111"/>
      <c r="CR513" s="111"/>
      <c r="CS513" s="111"/>
      <c r="CT513" s="111"/>
      <c r="CU513" s="111"/>
      <c r="CV513" s="111"/>
      <c r="CW513" s="111"/>
      <c r="CX513" s="111"/>
      <c r="CY513" s="111"/>
      <c r="CZ513" s="111"/>
      <c r="DA513" s="111"/>
      <c r="DB513" s="111"/>
      <c r="DC513" s="111"/>
      <c r="DD513" s="111"/>
      <c r="DE513" s="111"/>
      <c r="DF513" s="111"/>
      <c r="DG513" s="111"/>
      <c r="DH513" s="111"/>
      <c r="DI513" s="111"/>
      <c r="DJ513" s="111"/>
      <c r="DK513" s="111"/>
      <c r="DL513" s="111"/>
      <c r="DM513" s="111"/>
      <c r="DN513" s="111"/>
      <c r="DO513" s="111"/>
      <c r="DP513" s="111"/>
      <c r="DQ513" s="111"/>
      <c r="DR513" s="111"/>
      <c r="DS513" s="111"/>
      <c r="DT513" s="111"/>
      <c r="DU513" s="111"/>
      <c r="DV513" s="111"/>
      <c r="DW513" s="111"/>
      <c r="DX513" s="111"/>
      <c r="DY513" s="111"/>
      <c r="DZ513" s="111"/>
      <c r="EA513" s="111"/>
      <c r="EB513" s="111"/>
      <c r="EC513" s="111"/>
      <c r="ED513" s="111"/>
      <c r="EE513" s="111"/>
      <c r="EF513" s="111"/>
      <c r="EG513" s="111"/>
      <c r="EH513" s="111"/>
      <c r="EI513" s="111"/>
      <c r="EJ513" s="111"/>
      <c r="EK513" s="111"/>
      <c r="EL513" s="111"/>
      <c r="EM513" s="111"/>
      <c r="EN513" s="111"/>
      <c r="EO513" s="111"/>
      <c r="EP513" s="111"/>
      <c r="EQ513" s="111"/>
      <c r="ER513" s="111"/>
      <c r="ES513" s="111"/>
      <c r="ET513" s="111"/>
      <c r="EU513" s="111"/>
      <c r="EV513" s="111"/>
      <c r="EW513" s="111"/>
      <c r="EX513" s="111"/>
      <c r="EY513" s="111"/>
      <c r="EZ513" s="111"/>
      <c r="FA513" s="111"/>
      <c r="FB513" s="111"/>
      <c r="FC513" s="111"/>
      <c r="FD513" s="111"/>
      <c r="FE513" s="111"/>
      <c r="FF513" s="111"/>
      <c r="FG513" s="111"/>
      <c r="FH513" s="111"/>
      <c r="FI513" s="111"/>
      <c r="FJ513" s="111"/>
      <c r="FK513" s="111"/>
      <c r="FL513" s="111"/>
      <c r="FM513" s="111"/>
      <c r="FN513" s="111"/>
      <c r="FO513" s="111"/>
      <c r="FP513" s="111"/>
      <c r="FQ513" s="111"/>
      <c r="FR513" s="111"/>
      <c r="FS513" s="111"/>
      <c r="FT513" s="111"/>
      <c r="FU513" s="111"/>
      <c r="FV513" s="111"/>
      <c r="FW513" s="111"/>
      <c r="FX513" s="111"/>
      <c r="FY513" s="111"/>
      <c r="FZ513" s="111"/>
      <c r="GA513" s="111"/>
      <c r="GB513" s="111"/>
      <c r="GC513" s="111"/>
      <c r="GD513" s="111"/>
      <c r="GE513" s="111"/>
      <c r="GF513" s="111"/>
      <c r="GG513" s="111"/>
      <c r="GH513" s="111"/>
      <c r="GI513" s="111"/>
      <c r="GJ513" s="111"/>
      <c r="GK513" s="111"/>
      <c r="GL513" s="111"/>
      <c r="GM513" s="111"/>
      <c r="GN513" s="111"/>
      <c r="GO513" s="111"/>
      <c r="GP513" s="111"/>
      <c r="GQ513" s="111"/>
      <c r="GR513" s="111"/>
      <c r="GS513" s="111"/>
      <c r="GT513" s="111"/>
      <c r="GU513" s="111"/>
      <c r="GV513" s="111"/>
      <c r="GW513" s="111"/>
      <c r="GX513" s="111"/>
      <c r="GY513" s="111"/>
      <c r="GZ513" s="111"/>
      <c r="HA513" s="111"/>
      <c r="HB513" s="111"/>
      <c r="HC513" s="111"/>
      <c r="HD513" s="111"/>
      <c r="HE513" s="111"/>
      <c r="HF513" s="111"/>
      <c r="HG513" s="111"/>
      <c r="HH513" s="111"/>
      <c r="HI513" s="111"/>
      <c r="HJ513" s="111"/>
      <c r="HK513" s="111"/>
      <c r="HL513" s="111"/>
      <c r="HM513" s="111"/>
      <c r="HN513" s="111"/>
      <c r="HO513" s="111"/>
      <c r="HP513" s="111"/>
      <c r="HQ513" s="111"/>
      <c r="HR513" s="111"/>
      <c r="HS513" s="111"/>
      <c r="HT513" s="111"/>
      <c r="HU513" s="111"/>
      <c r="HV513" s="111"/>
      <c r="HW513" s="111"/>
      <c r="HX513" s="111"/>
      <c r="HY513" s="111"/>
      <c r="HZ513" s="111"/>
      <c r="IA513" s="111"/>
      <c r="IB513" s="111"/>
      <c r="IC513" s="111"/>
      <c r="ID513" s="111"/>
      <c r="IE513" s="111"/>
      <c r="IF513" s="111"/>
      <c r="IG513" s="111"/>
      <c r="IH513" s="111"/>
      <c r="II513" s="111"/>
      <c r="IJ513" s="111"/>
      <c r="IK513" s="111"/>
      <c r="IL513" s="111"/>
      <c r="IM513" s="111"/>
      <c r="IN513" s="111"/>
      <c r="IO513" s="111"/>
      <c r="IP513" s="111"/>
      <c r="IQ513" s="111"/>
      <c r="IR513" s="111"/>
      <c r="IS513" s="111"/>
      <c r="IT513" s="111"/>
      <c r="IU513" s="111"/>
      <c r="IV513" s="111"/>
      <c r="IW513" s="111"/>
      <c r="IX513" s="111"/>
      <c r="IY513" s="111"/>
      <c r="IZ513" s="111"/>
      <c r="JA513" s="111"/>
      <c r="JB513" s="111"/>
      <c r="JC513" s="111"/>
      <c r="JD513" s="111"/>
      <c r="JE513" s="111"/>
      <c r="JF513" s="111"/>
      <c r="JG513" s="111"/>
      <c r="JH513" s="111"/>
      <c r="JI513" s="111"/>
      <c r="JJ513" s="111"/>
      <c r="JK513" s="111"/>
      <c r="JL513" s="111"/>
      <c r="JM513" s="111"/>
      <c r="JN513" s="111"/>
      <c r="JO513" s="111"/>
      <c r="JP513" s="111"/>
      <c r="JQ513" s="111"/>
      <c r="JR513" s="111"/>
      <c r="JS513" s="111"/>
      <c r="JT513" s="111"/>
      <c r="JU513" s="111"/>
      <c r="JV513" s="111"/>
      <c r="JW513" s="111"/>
      <c r="JX513" s="111"/>
      <c r="JY513" s="111"/>
      <c r="JZ513" s="111"/>
      <c r="KA513" s="111"/>
      <c r="KB513" s="111"/>
      <c r="KC513" s="111"/>
      <c r="KD513" s="111"/>
      <c r="KE513" s="111"/>
      <c r="KF513" s="111"/>
      <c r="KG513" s="111"/>
      <c r="KH513" s="111"/>
      <c r="KI513" s="111"/>
      <c r="KJ513" s="111"/>
      <c r="KK513" s="111"/>
      <c r="KL513" s="111"/>
      <c r="KM513" s="111"/>
      <c r="KN513" s="111"/>
      <c r="KO513" s="111"/>
      <c r="KP513" s="111"/>
      <c r="KQ513" s="111"/>
      <c r="KR513" s="111"/>
      <c r="KS513" s="111"/>
      <c r="KT513" s="111"/>
      <c r="KU513" s="111"/>
      <c r="KV513" s="111"/>
      <c r="KW513" s="111"/>
      <c r="KX513" s="111"/>
      <c r="KY513" s="111"/>
      <c r="KZ513" s="111"/>
      <c r="LA513" s="111"/>
      <c r="LB513" s="111"/>
      <c r="LC513" s="111"/>
      <c r="LD513" s="111"/>
      <c r="LE513" s="111"/>
      <c r="LF513" s="111"/>
      <c r="LG513" s="111"/>
      <c r="LH513" s="111"/>
      <c r="LI513" s="111"/>
      <c r="LJ513" s="111"/>
      <c r="LK513" s="111"/>
      <c r="LL513" s="111"/>
      <c r="LM513" s="111"/>
      <c r="LN513" s="111"/>
      <c r="LO513" s="111"/>
      <c r="LP513" s="111"/>
      <c r="LQ513" s="111"/>
      <c r="LR513" s="111"/>
      <c r="LS513" s="111"/>
      <c r="LT513" s="111"/>
      <c r="LU513" s="111"/>
      <c r="LV513" s="111"/>
      <c r="LW513" s="111"/>
      <c r="LX513" s="111"/>
      <c r="LY513" s="111"/>
      <c r="LZ513" s="111"/>
      <c r="MA513" s="111"/>
      <c r="MB513" s="111"/>
      <c r="MC513" s="111"/>
      <c r="MD513" s="111"/>
      <c r="ME513" s="111"/>
      <c r="MF513" s="111"/>
      <c r="MG513" s="111"/>
      <c r="MH513" s="111"/>
      <c r="MI513" s="111"/>
      <c r="MJ513" s="111"/>
      <c r="MK513" s="111"/>
      <c r="ML513" s="111"/>
      <c r="MM513" s="111"/>
      <c r="MN513" s="111"/>
      <c r="MO513" s="111"/>
      <c r="MP513" s="111"/>
      <c r="MQ513" s="111"/>
      <c r="MR513" s="111"/>
      <c r="MS513" s="111"/>
      <c r="MT513" s="111"/>
      <c r="MU513" s="111"/>
      <c r="MV513" s="111"/>
      <c r="MW513" s="111"/>
      <c r="MX513" s="111"/>
      <c r="MY513" s="111"/>
      <c r="MZ513" s="111"/>
      <c r="NA513" s="111"/>
      <c r="NB513" s="111"/>
      <c r="NC513" s="111"/>
      <c r="ND513" s="111"/>
      <c r="NE513" s="111"/>
      <c r="NF513" s="111"/>
      <c r="NG513" s="111"/>
      <c r="NH513" s="111"/>
      <c r="NI513" s="111"/>
      <c r="NJ513" s="111"/>
      <c r="NK513" s="111"/>
      <c r="NL513" s="111"/>
      <c r="NM513" s="111"/>
      <c r="NN513" s="111"/>
      <c r="NO513" s="111"/>
      <c r="NP513" s="111"/>
      <c r="NQ513" s="111"/>
      <c r="NR513" s="111"/>
      <c r="NS513" s="111"/>
      <c r="NT513" s="111"/>
      <c r="NU513" s="111"/>
      <c r="NV513" s="111"/>
      <c r="NW513" s="111"/>
      <c r="NX513" s="111"/>
      <c r="NY513" s="111"/>
      <c r="NZ513" s="111"/>
      <c r="OA513" s="111"/>
      <c r="OB513" s="111"/>
      <c r="OC513" s="111"/>
      <c r="OD513" s="111"/>
      <c r="OE513" s="111"/>
      <c r="OF513" s="111"/>
      <c r="OG513" s="111"/>
      <c r="OH513" s="111"/>
      <c r="OI513" s="111"/>
      <c r="OJ513" s="111"/>
      <c r="OK513" s="111"/>
      <c r="OL513" s="111"/>
      <c r="OM513" s="111"/>
      <c r="ON513" s="111"/>
      <c r="OO513" s="111"/>
      <c r="OP513" s="111"/>
      <c r="OQ513" s="111"/>
      <c r="OR513" s="111"/>
      <c r="OS513" s="111"/>
      <c r="OT513" s="111"/>
      <c r="OU513" s="111"/>
      <c r="OV513" s="111"/>
      <c r="OW513" s="111"/>
      <c r="OX513" s="111"/>
      <c r="OY513" s="111"/>
      <c r="OZ513" s="111"/>
      <c r="PA513" s="111"/>
      <c r="PB513" s="111"/>
      <c r="PC513" s="111"/>
      <c r="PD513" s="111"/>
      <c r="PE513" s="111"/>
      <c r="PF513" s="111"/>
      <c r="PG513" s="111"/>
      <c r="PH513" s="111"/>
      <c r="PI513" s="111"/>
      <c r="PJ513" s="111"/>
      <c r="PK513" s="111"/>
      <c r="PL513" s="111"/>
      <c r="PM513" s="111"/>
      <c r="PN513" s="111"/>
      <c r="PO513" s="111"/>
      <c r="PP513" s="111"/>
      <c r="PQ513" s="111"/>
      <c r="PR513" s="111"/>
      <c r="PS513" s="111"/>
      <c r="PT513" s="111"/>
      <c r="PU513" s="111"/>
      <c r="PV513" s="111"/>
      <c r="PW513" s="111"/>
      <c r="PX513" s="111"/>
      <c r="PY513" s="111"/>
      <c r="PZ513" s="111"/>
      <c r="QA513" s="111"/>
      <c r="QB513" s="111"/>
      <c r="QC513" s="111"/>
      <c r="QD513" s="111"/>
      <c r="QE513" s="111"/>
      <c r="QF513" s="111"/>
      <c r="QG513" s="111"/>
      <c r="QH513" s="111"/>
      <c r="QI513" s="111"/>
      <c r="QJ513" s="111"/>
      <c r="QK513" s="111"/>
      <c r="QL513" s="111"/>
      <c r="QM513" s="111"/>
      <c r="QN513" s="111"/>
      <c r="QO513" s="111"/>
      <c r="QP513" s="111"/>
      <c r="QQ513" s="111"/>
      <c r="QR513" s="111"/>
      <c r="QS513" s="111"/>
      <c r="QT513" s="111"/>
      <c r="QU513" s="111"/>
      <c r="QV513" s="111"/>
      <c r="QW513" s="111"/>
      <c r="QX513" s="111"/>
      <c r="QY513" s="111"/>
      <c r="QZ513" s="111"/>
      <c r="RA513" s="111"/>
      <c r="RB513" s="111"/>
      <c r="RC513" s="111"/>
      <c r="RD513" s="111"/>
      <c r="RE513" s="111"/>
      <c r="RF513" s="111"/>
      <c r="RG513" s="111"/>
      <c r="RH513" s="111"/>
      <c r="RI513" s="111"/>
      <c r="RJ513" s="111"/>
      <c r="RK513" s="111"/>
      <c r="RL513" s="111"/>
      <c r="RM513" s="111"/>
      <c r="RN513" s="111"/>
      <c r="RO513" s="111"/>
      <c r="RP513" s="111"/>
      <c r="RQ513" s="111"/>
      <c r="RR513" s="111"/>
      <c r="RS513" s="111"/>
      <c r="RT513" s="111"/>
      <c r="RU513" s="111"/>
      <c r="RV513" s="111"/>
      <c r="RW513" s="111"/>
      <c r="RX513" s="111"/>
      <c r="RY513" s="111"/>
      <c r="RZ513" s="111"/>
      <c r="SA513" s="111"/>
      <c r="SB513" s="111"/>
      <c r="SC513" s="111"/>
      <c r="SD513" s="111"/>
      <c r="SE513" s="111"/>
      <c r="SF513" s="111"/>
      <c r="SG513" s="111"/>
      <c r="SH513" s="111"/>
      <c r="SI513" s="111"/>
      <c r="SJ513" s="111"/>
      <c r="SK513" s="111"/>
      <c r="SL513" s="111"/>
      <c r="SM513" s="111"/>
      <c r="SN513" s="111"/>
      <c r="SO513" s="111"/>
      <c r="SP513" s="111"/>
      <c r="SQ513" s="111"/>
      <c r="SR513" s="111"/>
      <c r="SS513" s="111"/>
      <c r="ST513" s="111"/>
      <c r="SU513" s="111"/>
      <c r="SV513" s="111"/>
      <c r="SW513" s="111"/>
      <c r="SX513" s="111"/>
      <c r="SY513" s="111"/>
      <c r="SZ513" s="111"/>
      <c r="TA513" s="111"/>
      <c r="TB513" s="111"/>
      <c r="TC513" s="111"/>
      <c r="TD513" s="111"/>
      <c r="TE513" s="111"/>
      <c r="TF513" s="111"/>
      <c r="TG513" s="111"/>
      <c r="TH513" s="111"/>
      <c r="TI513" s="111"/>
      <c r="TJ513" s="111"/>
      <c r="TK513" s="111"/>
      <c r="TL513" s="111"/>
      <c r="TM513" s="111"/>
      <c r="TN513" s="111"/>
      <c r="TO513" s="111"/>
      <c r="TP513" s="111"/>
      <c r="TQ513" s="111"/>
      <c r="TR513" s="111"/>
      <c r="TS513" s="111"/>
      <c r="TT513" s="111"/>
      <c r="TU513" s="111"/>
      <c r="TV513" s="111"/>
      <c r="TW513" s="111"/>
      <c r="TX513" s="111"/>
      <c r="TY513" s="111"/>
      <c r="TZ513" s="111"/>
      <c r="UA513" s="111"/>
      <c r="UB513" s="111"/>
      <c r="UC513" s="111"/>
      <c r="UD513" s="111"/>
      <c r="UE513" s="111"/>
      <c r="UF513" s="111"/>
      <c r="UG513" s="111"/>
      <c r="UH513" s="111"/>
      <c r="UI513" s="111"/>
      <c r="UJ513" s="111"/>
      <c r="UK513" s="111"/>
      <c r="UL513" s="111"/>
      <c r="UM513" s="111"/>
      <c r="UN513" s="111"/>
      <c r="UO513" s="111"/>
      <c r="UP513" s="111"/>
      <c r="UQ513" s="111"/>
      <c r="UR513" s="111"/>
      <c r="US513" s="111"/>
      <c r="UT513" s="111"/>
      <c r="UU513" s="111"/>
      <c r="UV513" s="111"/>
      <c r="UW513" s="111"/>
      <c r="UX513" s="111"/>
      <c r="UY513" s="111"/>
      <c r="UZ513" s="111"/>
      <c r="VA513" s="111"/>
      <c r="VB513" s="111"/>
      <c r="VC513" s="111"/>
      <c r="VD513" s="111"/>
      <c r="VE513" s="111"/>
      <c r="VF513" s="111"/>
      <c r="VG513" s="111"/>
      <c r="VH513" s="111"/>
      <c r="VI513" s="111"/>
      <c r="VJ513" s="111"/>
      <c r="VK513" s="111"/>
      <c r="VL513" s="111"/>
      <c r="VM513" s="111"/>
      <c r="VN513" s="111"/>
      <c r="VO513" s="111"/>
      <c r="VP513" s="111"/>
      <c r="VQ513" s="111"/>
      <c r="VR513" s="111"/>
      <c r="VS513" s="111"/>
      <c r="VT513" s="111"/>
      <c r="VU513" s="111"/>
      <c r="VV513" s="111"/>
      <c r="VW513" s="111"/>
      <c r="VX513" s="111"/>
      <c r="VY513" s="111"/>
      <c r="VZ513" s="111"/>
      <c r="WA513" s="111"/>
      <c r="WB513" s="111"/>
      <c r="WC513" s="111"/>
      <c r="WD513" s="111"/>
      <c r="WE513" s="111"/>
      <c r="WF513" s="111"/>
      <c r="WG513" s="111"/>
      <c r="WH513" s="111"/>
      <c r="WI513" s="111"/>
      <c r="WJ513" s="111"/>
      <c r="WK513" s="111"/>
      <c r="WL513" s="111"/>
      <c r="WM513" s="111"/>
      <c r="WN513" s="111"/>
      <c r="WO513" s="111"/>
      <c r="WP513" s="111"/>
      <c r="WQ513" s="111"/>
      <c r="WR513" s="111"/>
      <c r="WS513" s="111"/>
      <c r="WT513" s="111"/>
      <c r="WU513" s="111"/>
      <c r="WV513" s="111"/>
      <c r="WW513" s="111"/>
      <c r="WX513" s="111"/>
      <c r="WY513" s="111"/>
      <c r="WZ513" s="111"/>
      <c r="XA513" s="111"/>
      <c r="XB513" s="111"/>
      <c r="XC513" s="111"/>
      <c r="XD513" s="111"/>
      <c r="XE513" s="111"/>
      <c r="XF513" s="111"/>
      <c r="XG513" s="111"/>
      <c r="XH513" s="111"/>
      <c r="XI513" s="111"/>
      <c r="XJ513" s="111"/>
      <c r="XK513" s="111"/>
      <c r="XL513" s="111"/>
      <c r="XM513" s="111"/>
      <c r="XN513" s="111"/>
      <c r="XO513" s="111"/>
      <c r="XP513" s="111"/>
      <c r="XQ513" s="111"/>
      <c r="XR513" s="111"/>
      <c r="XS513" s="111"/>
      <c r="XT513" s="111"/>
      <c r="XU513" s="111"/>
      <c r="XV513" s="111"/>
      <c r="XW513" s="111"/>
      <c r="XX513" s="111"/>
      <c r="XY513" s="111"/>
      <c r="XZ513" s="111"/>
      <c r="YA513" s="111"/>
      <c r="YB513" s="111"/>
      <c r="YC513" s="111"/>
      <c r="YD513" s="111"/>
      <c r="YE513" s="111"/>
      <c r="YF513" s="111"/>
      <c r="YG513" s="111"/>
      <c r="YH513" s="111"/>
      <c r="YI513" s="111"/>
      <c r="YJ513" s="111"/>
      <c r="YK513" s="111"/>
      <c r="YL513" s="111"/>
      <c r="YM513" s="111"/>
      <c r="YN513" s="111"/>
      <c r="YO513" s="111"/>
      <c r="YP513" s="111"/>
      <c r="YQ513" s="111"/>
      <c r="YR513" s="111"/>
      <c r="YS513" s="111"/>
      <c r="YT513" s="111"/>
      <c r="YU513" s="111"/>
      <c r="YV513" s="111"/>
      <c r="YW513" s="111"/>
      <c r="YX513" s="111"/>
      <c r="YY513" s="111"/>
      <c r="YZ513" s="111"/>
      <c r="ZA513" s="111"/>
      <c r="ZB513" s="111"/>
      <c r="ZC513" s="111"/>
      <c r="ZD513" s="111"/>
      <c r="ZE513" s="111"/>
      <c r="ZF513" s="111"/>
      <c r="ZG513" s="111"/>
      <c r="ZH513" s="111"/>
      <c r="ZI513" s="111"/>
      <c r="ZJ513" s="111"/>
      <c r="ZK513" s="111"/>
      <c r="ZL513" s="111"/>
      <c r="ZM513" s="111"/>
      <c r="ZN513" s="111"/>
      <c r="ZO513" s="111"/>
      <c r="ZP513" s="111"/>
      <c r="ZQ513" s="111"/>
      <c r="ZR513" s="111"/>
      <c r="ZS513" s="111"/>
      <c r="ZT513" s="111"/>
      <c r="ZU513" s="111"/>
      <c r="ZV513" s="111"/>
      <c r="ZW513" s="111"/>
      <c r="ZX513" s="111"/>
      <c r="ZY513" s="111"/>
      <c r="ZZ513" s="111"/>
      <c r="AAA513" s="111"/>
      <c r="AAB513" s="111"/>
      <c r="AAC513" s="111"/>
      <c r="AAD513" s="111"/>
      <c r="AAE513" s="111"/>
      <c r="AAF513" s="111"/>
      <c r="AAG513" s="111"/>
      <c r="AAH513" s="111"/>
      <c r="AAI513" s="111"/>
      <c r="AAJ513" s="111"/>
      <c r="AAK513" s="111"/>
      <c r="AAL513" s="111"/>
      <c r="AAM513" s="111"/>
      <c r="AAN513" s="111"/>
      <c r="AAO513" s="111"/>
      <c r="AAP513" s="111"/>
      <c r="AAQ513" s="111"/>
      <c r="AAR513" s="111"/>
      <c r="AAS513" s="111"/>
      <c r="AAT513" s="111"/>
      <c r="AAU513" s="111"/>
      <c r="AAV513" s="111"/>
      <c r="AAW513" s="111"/>
      <c r="AAX513" s="111"/>
      <c r="AAY513" s="111"/>
      <c r="AAZ513" s="111"/>
      <c r="ABA513" s="111"/>
      <c r="ABB513" s="111"/>
      <c r="ABC513" s="111"/>
      <c r="ABD513" s="111"/>
      <c r="ABE513" s="111"/>
      <c r="ABF513" s="111"/>
      <c r="ABG513" s="111"/>
      <c r="ABH513" s="111"/>
      <c r="ABI513" s="111"/>
      <c r="ABJ513" s="111"/>
      <c r="ABK513" s="111"/>
      <c r="ABL513" s="111"/>
      <c r="ABM513" s="111"/>
      <c r="ABN513" s="111"/>
      <c r="ABO513" s="111"/>
      <c r="ABP513" s="111"/>
      <c r="ABQ513" s="111"/>
      <c r="ABR513" s="111"/>
      <c r="ABS513" s="111"/>
      <c r="ABT513" s="111"/>
      <c r="ABU513" s="111"/>
      <c r="ABV513" s="111"/>
      <c r="ABW513" s="111"/>
      <c r="ABX513" s="111"/>
      <c r="ABY513" s="111"/>
      <c r="ABZ513" s="111"/>
      <c r="ACA513" s="111"/>
      <c r="ACB513" s="111"/>
      <c r="ACC513" s="111"/>
      <c r="ACD513" s="111"/>
      <c r="ACE513" s="111"/>
      <c r="ACF513" s="111"/>
      <c r="ACG513" s="111"/>
      <c r="ACH513" s="111"/>
      <c r="ACI513" s="111"/>
      <c r="ACJ513" s="111"/>
      <c r="ACK513" s="111"/>
      <c r="ACL513" s="111"/>
      <c r="ACM513" s="111"/>
      <c r="ACN513" s="111"/>
      <c r="ACO513" s="111"/>
      <c r="ACP513" s="111"/>
      <c r="ACQ513" s="111"/>
      <c r="ACR513" s="111"/>
      <c r="ACS513" s="111"/>
      <c r="ACT513" s="111"/>
      <c r="ACU513" s="111"/>
      <c r="ACV513" s="111"/>
      <c r="ACW513" s="111"/>
      <c r="ACX513" s="111"/>
      <c r="ACY513" s="111"/>
      <c r="ACZ513" s="111"/>
      <c r="ADA513" s="111"/>
      <c r="ADB513" s="111"/>
      <c r="ADC513" s="111"/>
      <c r="ADD513" s="111"/>
      <c r="ADE513" s="111"/>
      <c r="ADF513" s="111"/>
      <c r="ADG513" s="111"/>
      <c r="ADH513" s="111"/>
      <c r="ADI513" s="111"/>
      <c r="ADJ513" s="111"/>
      <c r="ADK513" s="111"/>
      <c r="ADL513" s="111"/>
      <c r="ADM513" s="111"/>
      <c r="ADN513" s="111"/>
      <c r="ADO513" s="111"/>
      <c r="ADP513" s="111"/>
      <c r="ADQ513" s="111"/>
      <c r="ADR513" s="111"/>
      <c r="ADS513" s="111"/>
      <c r="ADT513" s="111"/>
      <c r="ADU513" s="111"/>
      <c r="ADV513" s="111"/>
    </row>
    <row r="514" spans="4:802" s="110" customFormat="1"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  <c r="AA514" s="111"/>
      <c r="AB514" s="111"/>
      <c r="AC514" s="111"/>
      <c r="AD514" s="111"/>
      <c r="AE514" s="111"/>
      <c r="AF514" s="111"/>
      <c r="AG514" s="111"/>
      <c r="AH514" s="111"/>
      <c r="AI514" s="111"/>
      <c r="AJ514" s="111"/>
      <c r="AK514" s="111"/>
      <c r="AL514" s="111"/>
      <c r="AM514" s="111"/>
      <c r="AN514" s="111"/>
      <c r="AO514" s="111"/>
      <c r="AP514" s="111"/>
      <c r="AQ514" s="111"/>
      <c r="AR514" s="111"/>
      <c r="AS514" s="111"/>
      <c r="AT514" s="111"/>
      <c r="AU514" s="111"/>
      <c r="AV514" s="111"/>
      <c r="AW514" s="111"/>
      <c r="AX514" s="111"/>
      <c r="AY514" s="111"/>
      <c r="AZ514" s="111"/>
      <c r="BA514" s="111"/>
      <c r="BB514" s="111"/>
      <c r="BC514" s="111"/>
      <c r="BD514" s="111"/>
      <c r="BE514" s="111"/>
      <c r="BF514" s="111"/>
      <c r="BG514" s="111"/>
      <c r="BH514" s="111"/>
      <c r="BI514" s="111"/>
      <c r="BJ514" s="111"/>
      <c r="BK514" s="111"/>
      <c r="BL514" s="111"/>
      <c r="BM514" s="111"/>
      <c r="BN514" s="111"/>
      <c r="BO514" s="111"/>
      <c r="BP514" s="111"/>
      <c r="BQ514" s="111"/>
      <c r="BR514" s="111"/>
      <c r="BS514" s="111"/>
      <c r="BT514" s="111"/>
      <c r="BU514" s="111"/>
      <c r="BV514" s="111"/>
      <c r="BW514" s="111"/>
      <c r="BX514" s="111"/>
      <c r="BY514" s="111"/>
      <c r="BZ514" s="111"/>
      <c r="CA514" s="111"/>
      <c r="CB514" s="111"/>
      <c r="CC514" s="111"/>
      <c r="CD514" s="111"/>
      <c r="CE514" s="111"/>
      <c r="CF514" s="111"/>
      <c r="CG514" s="111"/>
      <c r="CH514" s="111"/>
      <c r="CI514" s="111"/>
      <c r="CJ514" s="111"/>
      <c r="CK514" s="111"/>
      <c r="CL514" s="111"/>
      <c r="CM514" s="111"/>
      <c r="CN514" s="111"/>
      <c r="CO514" s="111"/>
      <c r="CP514" s="111"/>
      <c r="CQ514" s="111"/>
      <c r="CR514" s="111"/>
      <c r="CS514" s="111"/>
      <c r="CT514" s="111"/>
      <c r="CU514" s="111"/>
      <c r="CV514" s="111"/>
      <c r="CW514" s="111"/>
      <c r="CX514" s="111"/>
      <c r="CY514" s="111"/>
      <c r="CZ514" s="111"/>
      <c r="DA514" s="111"/>
      <c r="DB514" s="111"/>
      <c r="DC514" s="111"/>
      <c r="DD514" s="111"/>
      <c r="DE514" s="111"/>
      <c r="DF514" s="111"/>
      <c r="DG514" s="111"/>
      <c r="DH514" s="111"/>
      <c r="DI514" s="111"/>
      <c r="DJ514" s="111"/>
      <c r="DK514" s="111"/>
      <c r="DL514" s="111"/>
      <c r="DM514" s="111"/>
      <c r="DN514" s="111"/>
      <c r="DO514" s="111"/>
      <c r="DP514" s="111"/>
      <c r="DQ514" s="111"/>
      <c r="DR514" s="111"/>
      <c r="DS514" s="111"/>
      <c r="DT514" s="111"/>
      <c r="DU514" s="111"/>
      <c r="DV514" s="111"/>
      <c r="DW514" s="111"/>
      <c r="DX514" s="111"/>
      <c r="DY514" s="111"/>
      <c r="DZ514" s="111"/>
      <c r="EA514" s="111"/>
      <c r="EB514" s="111"/>
      <c r="EC514" s="111"/>
      <c r="ED514" s="111"/>
      <c r="EE514" s="111"/>
      <c r="EF514" s="111"/>
      <c r="EG514" s="111"/>
      <c r="EH514" s="111"/>
      <c r="EI514" s="111"/>
      <c r="EJ514" s="111"/>
      <c r="EK514" s="111"/>
      <c r="EL514" s="111"/>
      <c r="EM514" s="111"/>
      <c r="EN514" s="111"/>
      <c r="EO514" s="111"/>
      <c r="EP514" s="111"/>
      <c r="EQ514" s="111"/>
      <c r="ER514" s="111"/>
      <c r="ES514" s="111"/>
      <c r="ET514" s="111"/>
      <c r="EU514" s="111"/>
      <c r="EV514" s="111"/>
      <c r="EW514" s="111"/>
      <c r="EX514" s="111"/>
      <c r="EY514" s="111"/>
      <c r="EZ514" s="111"/>
      <c r="FA514" s="111"/>
      <c r="FB514" s="111"/>
      <c r="FC514" s="111"/>
      <c r="FD514" s="111"/>
      <c r="FE514" s="111"/>
      <c r="FF514" s="111"/>
      <c r="FG514" s="111"/>
      <c r="FH514" s="111"/>
      <c r="FI514" s="111"/>
      <c r="FJ514" s="111"/>
      <c r="FK514" s="111"/>
      <c r="FL514" s="111"/>
      <c r="FM514" s="111"/>
      <c r="FN514" s="111"/>
      <c r="FO514" s="111"/>
      <c r="FP514" s="111"/>
      <c r="FQ514" s="111"/>
      <c r="FR514" s="111"/>
      <c r="FS514" s="111"/>
      <c r="FT514" s="111"/>
      <c r="FU514" s="111"/>
      <c r="FV514" s="111"/>
      <c r="FW514" s="111"/>
      <c r="FX514" s="111"/>
      <c r="FY514" s="111"/>
      <c r="FZ514" s="111"/>
      <c r="GA514" s="111"/>
      <c r="GB514" s="111"/>
      <c r="GC514" s="111"/>
      <c r="GD514" s="111"/>
      <c r="GE514" s="111"/>
      <c r="GF514" s="111"/>
      <c r="GG514" s="111"/>
      <c r="GH514" s="111"/>
      <c r="GI514" s="111"/>
      <c r="GJ514" s="111"/>
      <c r="GK514" s="111"/>
      <c r="GL514" s="111"/>
      <c r="GM514" s="111"/>
      <c r="GN514" s="111"/>
      <c r="GO514" s="111"/>
      <c r="GP514" s="111"/>
      <c r="GQ514" s="111"/>
      <c r="GR514" s="111"/>
      <c r="GS514" s="111"/>
      <c r="GT514" s="111"/>
      <c r="GU514" s="111"/>
      <c r="GV514" s="111"/>
      <c r="GW514" s="111"/>
      <c r="GX514" s="111"/>
      <c r="GY514" s="111"/>
      <c r="GZ514" s="111"/>
      <c r="HA514" s="111"/>
      <c r="HB514" s="111"/>
      <c r="HC514" s="111"/>
      <c r="HD514" s="111"/>
      <c r="HE514" s="111"/>
      <c r="HF514" s="111"/>
      <c r="HG514" s="111"/>
      <c r="HH514" s="111"/>
      <c r="HI514" s="111"/>
      <c r="HJ514" s="111"/>
      <c r="HK514" s="111"/>
      <c r="HL514" s="111"/>
      <c r="HM514" s="111"/>
      <c r="HN514" s="111"/>
      <c r="HO514" s="111"/>
      <c r="HP514" s="111"/>
      <c r="HQ514" s="111"/>
      <c r="HR514" s="111"/>
      <c r="HS514" s="111"/>
      <c r="HT514" s="111"/>
      <c r="HU514" s="111"/>
      <c r="HV514" s="111"/>
      <c r="HW514" s="111"/>
      <c r="HX514" s="111"/>
      <c r="HY514" s="111"/>
      <c r="HZ514" s="111"/>
      <c r="IA514" s="111"/>
      <c r="IB514" s="111"/>
      <c r="IC514" s="111"/>
      <c r="ID514" s="111"/>
      <c r="IE514" s="111"/>
      <c r="IF514" s="111"/>
      <c r="IG514" s="111"/>
      <c r="IH514" s="111"/>
      <c r="II514" s="111"/>
      <c r="IJ514" s="111"/>
      <c r="IK514" s="111"/>
      <c r="IL514" s="111"/>
      <c r="IM514" s="111"/>
      <c r="IN514" s="111"/>
      <c r="IO514" s="111"/>
      <c r="IP514" s="111"/>
      <c r="IQ514" s="111"/>
      <c r="IR514" s="111"/>
      <c r="IS514" s="111"/>
      <c r="IT514" s="111"/>
      <c r="IU514" s="111"/>
      <c r="IV514" s="111"/>
      <c r="IW514" s="111"/>
      <c r="IX514" s="111"/>
      <c r="IY514" s="111"/>
      <c r="IZ514" s="111"/>
      <c r="JA514" s="111"/>
      <c r="JB514" s="111"/>
      <c r="JC514" s="111"/>
      <c r="JD514" s="111"/>
      <c r="JE514" s="111"/>
      <c r="JF514" s="111"/>
      <c r="JG514" s="111"/>
      <c r="JH514" s="111"/>
      <c r="JI514" s="111"/>
      <c r="JJ514" s="111"/>
      <c r="JK514" s="111"/>
      <c r="JL514" s="111"/>
      <c r="JM514" s="111"/>
      <c r="JN514" s="111"/>
      <c r="JO514" s="111"/>
      <c r="JP514" s="111"/>
      <c r="JQ514" s="111"/>
      <c r="JR514" s="111"/>
      <c r="JS514" s="111"/>
      <c r="JT514" s="111"/>
      <c r="JU514" s="111"/>
      <c r="JV514" s="111"/>
      <c r="JW514" s="111"/>
      <c r="JX514" s="111"/>
      <c r="JY514" s="111"/>
      <c r="JZ514" s="111"/>
      <c r="KA514" s="111"/>
      <c r="KB514" s="111"/>
      <c r="KC514" s="111"/>
      <c r="KD514" s="111"/>
      <c r="KE514" s="111"/>
      <c r="KF514" s="111"/>
      <c r="KG514" s="111"/>
      <c r="KH514" s="111"/>
      <c r="KI514" s="111"/>
      <c r="KJ514" s="111"/>
      <c r="KK514" s="111"/>
      <c r="KL514" s="111"/>
      <c r="KM514" s="111"/>
      <c r="KN514" s="111"/>
      <c r="KO514" s="111"/>
      <c r="KP514" s="111"/>
      <c r="KQ514" s="111"/>
      <c r="KR514" s="111"/>
      <c r="KS514" s="111"/>
      <c r="KT514" s="111"/>
      <c r="KU514" s="111"/>
      <c r="KV514" s="111"/>
      <c r="KW514" s="111"/>
      <c r="KX514" s="111"/>
      <c r="KY514" s="111"/>
      <c r="KZ514" s="111"/>
      <c r="LA514" s="111"/>
      <c r="LB514" s="111"/>
      <c r="LC514" s="111"/>
      <c r="LD514" s="111"/>
      <c r="LE514" s="111"/>
      <c r="LF514" s="111"/>
      <c r="LG514" s="111"/>
      <c r="LH514" s="111"/>
      <c r="LI514" s="111"/>
      <c r="LJ514" s="111"/>
      <c r="LK514" s="111"/>
      <c r="LL514" s="111"/>
      <c r="LM514" s="111"/>
      <c r="LN514" s="111"/>
      <c r="LO514" s="111"/>
      <c r="LP514" s="111"/>
      <c r="LQ514" s="111"/>
      <c r="LR514" s="111"/>
      <c r="LS514" s="111"/>
      <c r="LT514" s="111"/>
      <c r="LU514" s="111"/>
      <c r="LV514" s="111"/>
      <c r="LW514" s="111"/>
      <c r="LX514" s="111"/>
      <c r="LY514" s="111"/>
      <c r="LZ514" s="111"/>
      <c r="MA514" s="111"/>
      <c r="MB514" s="111"/>
      <c r="MC514" s="111"/>
      <c r="MD514" s="111"/>
      <c r="ME514" s="111"/>
      <c r="MF514" s="111"/>
      <c r="MG514" s="111"/>
      <c r="MH514" s="111"/>
      <c r="MI514" s="111"/>
      <c r="MJ514" s="111"/>
      <c r="MK514" s="111"/>
      <c r="ML514" s="111"/>
      <c r="MM514" s="111"/>
      <c r="MN514" s="111"/>
      <c r="MO514" s="111"/>
      <c r="MP514" s="111"/>
      <c r="MQ514" s="111"/>
      <c r="MR514" s="111"/>
      <c r="MS514" s="111"/>
      <c r="MT514" s="111"/>
      <c r="MU514" s="111"/>
      <c r="MV514" s="111"/>
      <c r="MW514" s="111"/>
      <c r="MX514" s="111"/>
      <c r="MY514" s="111"/>
      <c r="MZ514" s="111"/>
      <c r="NA514" s="111"/>
      <c r="NB514" s="111"/>
      <c r="NC514" s="111"/>
      <c r="ND514" s="111"/>
      <c r="NE514" s="111"/>
      <c r="NF514" s="111"/>
      <c r="NG514" s="111"/>
      <c r="NH514" s="111"/>
      <c r="NI514" s="111"/>
      <c r="NJ514" s="111"/>
      <c r="NK514" s="111"/>
      <c r="NL514" s="111"/>
      <c r="NM514" s="111"/>
      <c r="NN514" s="111"/>
      <c r="NO514" s="111"/>
      <c r="NP514" s="111"/>
      <c r="NQ514" s="111"/>
      <c r="NR514" s="111"/>
      <c r="NS514" s="111"/>
      <c r="NT514" s="111"/>
      <c r="NU514" s="111"/>
      <c r="NV514" s="111"/>
      <c r="NW514" s="111"/>
      <c r="NX514" s="111"/>
      <c r="NY514" s="111"/>
      <c r="NZ514" s="111"/>
      <c r="OA514" s="111"/>
      <c r="OB514" s="111"/>
      <c r="OC514" s="111"/>
      <c r="OD514" s="111"/>
      <c r="OE514" s="111"/>
      <c r="OF514" s="111"/>
      <c r="OG514" s="111"/>
      <c r="OH514" s="111"/>
      <c r="OI514" s="111"/>
      <c r="OJ514" s="111"/>
      <c r="OK514" s="111"/>
      <c r="OL514" s="111"/>
      <c r="OM514" s="111"/>
      <c r="ON514" s="111"/>
      <c r="OO514" s="111"/>
      <c r="OP514" s="111"/>
      <c r="OQ514" s="111"/>
      <c r="OR514" s="111"/>
      <c r="OS514" s="111"/>
      <c r="OT514" s="111"/>
      <c r="OU514" s="111"/>
      <c r="OV514" s="111"/>
      <c r="OW514" s="111"/>
      <c r="OX514" s="111"/>
      <c r="OY514" s="111"/>
      <c r="OZ514" s="111"/>
      <c r="PA514" s="111"/>
      <c r="PB514" s="111"/>
      <c r="PC514" s="111"/>
      <c r="PD514" s="111"/>
      <c r="PE514" s="111"/>
      <c r="PF514" s="111"/>
      <c r="PG514" s="111"/>
      <c r="PH514" s="111"/>
      <c r="PI514" s="111"/>
      <c r="PJ514" s="111"/>
      <c r="PK514" s="111"/>
      <c r="PL514" s="111"/>
      <c r="PM514" s="111"/>
      <c r="PN514" s="111"/>
      <c r="PO514" s="111"/>
      <c r="PP514" s="111"/>
      <c r="PQ514" s="111"/>
      <c r="PR514" s="111"/>
      <c r="PS514" s="111"/>
      <c r="PT514" s="111"/>
      <c r="PU514" s="111"/>
      <c r="PV514" s="111"/>
      <c r="PW514" s="111"/>
      <c r="PX514" s="111"/>
      <c r="PY514" s="111"/>
      <c r="PZ514" s="111"/>
      <c r="QA514" s="111"/>
      <c r="QB514" s="111"/>
      <c r="QC514" s="111"/>
      <c r="QD514" s="111"/>
      <c r="QE514" s="111"/>
      <c r="QF514" s="111"/>
      <c r="QG514" s="111"/>
      <c r="QH514" s="111"/>
      <c r="QI514" s="111"/>
      <c r="QJ514" s="111"/>
      <c r="QK514" s="111"/>
      <c r="QL514" s="111"/>
      <c r="QM514" s="111"/>
      <c r="QN514" s="111"/>
      <c r="QO514" s="111"/>
      <c r="QP514" s="111"/>
      <c r="QQ514" s="111"/>
      <c r="QR514" s="111"/>
      <c r="QS514" s="111"/>
      <c r="QT514" s="111"/>
      <c r="QU514" s="111"/>
      <c r="QV514" s="111"/>
      <c r="QW514" s="111"/>
      <c r="QX514" s="111"/>
      <c r="QY514" s="111"/>
      <c r="QZ514" s="111"/>
      <c r="RA514" s="111"/>
      <c r="RB514" s="111"/>
      <c r="RC514" s="111"/>
      <c r="RD514" s="111"/>
      <c r="RE514" s="111"/>
      <c r="RF514" s="111"/>
      <c r="RG514" s="111"/>
      <c r="RH514" s="111"/>
      <c r="RI514" s="111"/>
      <c r="RJ514" s="111"/>
      <c r="RK514" s="111"/>
      <c r="RL514" s="111"/>
      <c r="RM514" s="111"/>
      <c r="RN514" s="111"/>
      <c r="RO514" s="111"/>
      <c r="RP514" s="111"/>
      <c r="RQ514" s="111"/>
      <c r="RR514" s="111"/>
      <c r="RS514" s="111"/>
      <c r="RT514" s="111"/>
      <c r="RU514" s="111"/>
      <c r="RV514" s="111"/>
      <c r="RW514" s="111"/>
      <c r="RX514" s="111"/>
      <c r="RY514" s="111"/>
      <c r="RZ514" s="111"/>
      <c r="SA514" s="111"/>
      <c r="SB514" s="111"/>
      <c r="SC514" s="111"/>
      <c r="SD514" s="111"/>
      <c r="SE514" s="111"/>
      <c r="SF514" s="111"/>
      <c r="SG514" s="111"/>
      <c r="SH514" s="111"/>
      <c r="SI514" s="111"/>
      <c r="SJ514" s="111"/>
      <c r="SK514" s="111"/>
      <c r="SL514" s="111"/>
      <c r="SM514" s="111"/>
      <c r="SN514" s="111"/>
      <c r="SO514" s="111"/>
      <c r="SP514" s="111"/>
      <c r="SQ514" s="111"/>
      <c r="SR514" s="111"/>
      <c r="SS514" s="111"/>
      <c r="ST514" s="111"/>
      <c r="SU514" s="111"/>
      <c r="SV514" s="111"/>
      <c r="SW514" s="111"/>
      <c r="SX514" s="111"/>
      <c r="SY514" s="111"/>
      <c r="SZ514" s="111"/>
      <c r="TA514" s="111"/>
      <c r="TB514" s="111"/>
      <c r="TC514" s="111"/>
      <c r="TD514" s="111"/>
      <c r="TE514" s="111"/>
      <c r="TF514" s="111"/>
      <c r="TG514" s="111"/>
      <c r="TH514" s="111"/>
      <c r="TI514" s="111"/>
      <c r="TJ514" s="111"/>
      <c r="TK514" s="111"/>
      <c r="TL514" s="111"/>
      <c r="TM514" s="111"/>
      <c r="TN514" s="111"/>
      <c r="TO514" s="111"/>
      <c r="TP514" s="111"/>
      <c r="TQ514" s="111"/>
      <c r="TR514" s="111"/>
      <c r="TS514" s="111"/>
      <c r="TT514" s="111"/>
      <c r="TU514" s="111"/>
      <c r="TV514" s="111"/>
      <c r="TW514" s="111"/>
      <c r="TX514" s="111"/>
      <c r="TY514" s="111"/>
      <c r="TZ514" s="111"/>
      <c r="UA514" s="111"/>
      <c r="UB514" s="111"/>
      <c r="UC514" s="111"/>
      <c r="UD514" s="111"/>
      <c r="UE514" s="111"/>
      <c r="UF514" s="111"/>
      <c r="UG514" s="111"/>
      <c r="UH514" s="111"/>
      <c r="UI514" s="111"/>
      <c r="UJ514" s="111"/>
      <c r="UK514" s="111"/>
      <c r="UL514" s="111"/>
      <c r="UM514" s="111"/>
      <c r="UN514" s="111"/>
      <c r="UO514" s="111"/>
      <c r="UP514" s="111"/>
      <c r="UQ514" s="111"/>
      <c r="UR514" s="111"/>
      <c r="US514" s="111"/>
      <c r="UT514" s="111"/>
      <c r="UU514" s="111"/>
      <c r="UV514" s="111"/>
      <c r="UW514" s="111"/>
      <c r="UX514" s="111"/>
      <c r="UY514" s="111"/>
      <c r="UZ514" s="111"/>
      <c r="VA514" s="111"/>
      <c r="VB514" s="111"/>
      <c r="VC514" s="111"/>
      <c r="VD514" s="111"/>
      <c r="VE514" s="111"/>
      <c r="VF514" s="111"/>
      <c r="VG514" s="111"/>
      <c r="VH514" s="111"/>
      <c r="VI514" s="111"/>
      <c r="VJ514" s="111"/>
      <c r="VK514" s="111"/>
      <c r="VL514" s="111"/>
      <c r="VM514" s="111"/>
      <c r="VN514" s="111"/>
      <c r="VO514" s="111"/>
      <c r="VP514" s="111"/>
      <c r="VQ514" s="111"/>
      <c r="VR514" s="111"/>
      <c r="VS514" s="111"/>
      <c r="VT514" s="111"/>
      <c r="VU514" s="111"/>
      <c r="VV514" s="111"/>
      <c r="VW514" s="111"/>
      <c r="VX514" s="111"/>
      <c r="VY514" s="111"/>
      <c r="VZ514" s="111"/>
      <c r="WA514" s="111"/>
      <c r="WB514" s="111"/>
      <c r="WC514" s="111"/>
      <c r="WD514" s="111"/>
      <c r="WE514" s="111"/>
      <c r="WF514" s="111"/>
      <c r="WG514" s="111"/>
      <c r="WH514" s="111"/>
      <c r="WI514" s="111"/>
      <c r="WJ514" s="111"/>
      <c r="WK514" s="111"/>
      <c r="WL514" s="111"/>
      <c r="WM514" s="111"/>
      <c r="WN514" s="111"/>
      <c r="WO514" s="111"/>
      <c r="WP514" s="111"/>
      <c r="WQ514" s="111"/>
      <c r="WR514" s="111"/>
      <c r="WS514" s="111"/>
      <c r="WT514" s="111"/>
      <c r="WU514" s="111"/>
      <c r="WV514" s="111"/>
      <c r="WW514" s="111"/>
      <c r="WX514" s="111"/>
      <c r="WY514" s="111"/>
      <c r="WZ514" s="111"/>
      <c r="XA514" s="111"/>
      <c r="XB514" s="111"/>
      <c r="XC514" s="111"/>
      <c r="XD514" s="111"/>
      <c r="XE514" s="111"/>
      <c r="XF514" s="111"/>
      <c r="XG514" s="111"/>
      <c r="XH514" s="111"/>
      <c r="XI514" s="111"/>
      <c r="XJ514" s="111"/>
      <c r="XK514" s="111"/>
      <c r="XL514" s="111"/>
      <c r="XM514" s="111"/>
      <c r="XN514" s="111"/>
      <c r="XO514" s="111"/>
      <c r="XP514" s="111"/>
      <c r="XQ514" s="111"/>
      <c r="XR514" s="111"/>
      <c r="XS514" s="111"/>
      <c r="XT514" s="111"/>
      <c r="XU514" s="111"/>
      <c r="XV514" s="111"/>
      <c r="XW514" s="111"/>
      <c r="XX514" s="111"/>
      <c r="XY514" s="111"/>
      <c r="XZ514" s="111"/>
      <c r="YA514" s="111"/>
      <c r="YB514" s="111"/>
      <c r="YC514" s="111"/>
      <c r="YD514" s="111"/>
      <c r="YE514" s="111"/>
      <c r="YF514" s="111"/>
      <c r="YG514" s="111"/>
      <c r="YH514" s="111"/>
      <c r="YI514" s="111"/>
      <c r="YJ514" s="111"/>
      <c r="YK514" s="111"/>
      <c r="YL514" s="111"/>
      <c r="YM514" s="111"/>
      <c r="YN514" s="111"/>
      <c r="YO514" s="111"/>
      <c r="YP514" s="111"/>
      <c r="YQ514" s="111"/>
      <c r="YR514" s="111"/>
      <c r="YS514" s="111"/>
      <c r="YT514" s="111"/>
      <c r="YU514" s="111"/>
      <c r="YV514" s="111"/>
      <c r="YW514" s="111"/>
      <c r="YX514" s="111"/>
      <c r="YY514" s="111"/>
      <c r="YZ514" s="111"/>
      <c r="ZA514" s="111"/>
      <c r="ZB514" s="111"/>
      <c r="ZC514" s="111"/>
      <c r="ZD514" s="111"/>
      <c r="ZE514" s="111"/>
      <c r="ZF514" s="111"/>
      <c r="ZG514" s="111"/>
      <c r="ZH514" s="111"/>
      <c r="ZI514" s="111"/>
      <c r="ZJ514" s="111"/>
      <c r="ZK514" s="111"/>
      <c r="ZL514" s="111"/>
      <c r="ZM514" s="111"/>
      <c r="ZN514" s="111"/>
      <c r="ZO514" s="111"/>
      <c r="ZP514" s="111"/>
      <c r="ZQ514" s="111"/>
      <c r="ZR514" s="111"/>
      <c r="ZS514" s="111"/>
      <c r="ZT514" s="111"/>
      <c r="ZU514" s="111"/>
      <c r="ZV514" s="111"/>
      <c r="ZW514" s="111"/>
      <c r="ZX514" s="111"/>
      <c r="ZY514" s="111"/>
      <c r="ZZ514" s="111"/>
      <c r="AAA514" s="111"/>
      <c r="AAB514" s="111"/>
      <c r="AAC514" s="111"/>
      <c r="AAD514" s="111"/>
      <c r="AAE514" s="111"/>
      <c r="AAF514" s="111"/>
      <c r="AAG514" s="111"/>
      <c r="AAH514" s="111"/>
      <c r="AAI514" s="111"/>
      <c r="AAJ514" s="111"/>
      <c r="AAK514" s="111"/>
      <c r="AAL514" s="111"/>
      <c r="AAM514" s="111"/>
      <c r="AAN514" s="111"/>
      <c r="AAO514" s="111"/>
      <c r="AAP514" s="111"/>
      <c r="AAQ514" s="111"/>
      <c r="AAR514" s="111"/>
      <c r="AAS514" s="111"/>
      <c r="AAT514" s="111"/>
      <c r="AAU514" s="111"/>
      <c r="AAV514" s="111"/>
      <c r="AAW514" s="111"/>
      <c r="AAX514" s="111"/>
      <c r="AAY514" s="111"/>
      <c r="AAZ514" s="111"/>
      <c r="ABA514" s="111"/>
      <c r="ABB514" s="111"/>
      <c r="ABC514" s="111"/>
      <c r="ABD514" s="111"/>
      <c r="ABE514" s="111"/>
      <c r="ABF514" s="111"/>
      <c r="ABG514" s="111"/>
      <c r="ABH514" s="111"/>
      <c r="ABI514" s="111"/>
      <c r="ABJ514" s="111"/>
      <c r="ABK514" s="111"/>
      <c r="ABL514" s="111"/>
      <c r="ABM514" s="111"/>
      <c r="ABN514" s="111"/>
      <c r="ABO514" s="111"/>
      <c r="ABP514" s="111"/>
      <c r="ABQ514" s="111"/>
      <c r="ABR514" s="111"/>
      <c r="ABS514" s="111"/>
      <c r="ABT514" s="111"/>
      <c r="ABU514" s="111"/>
      <c r="ABV514" s="111"/>
      <c r="ABW514" s="111"/>
      <c r="ABX514" s="111"/>
      <c r="ABY514" s="111"/>
      <c r="ABZ514" s="111"/>
      <c r="ACA514" s="111"/>
      <c r="ACB514" s="111"/>
      <c r="ACC514" s="111"/>
      <c r="ACD514" s="111"/>
      <c r="ACE514" s="111"/>
      <c r="ACF514" s="111"/>
      <c r="ACG514" s="111"/>
      <c r="ACH514" s="111"/>
      <c r="ACI514" s="111"/>
      <c r="ACJ514" s="111"/>
      <c r="ACK514" s="111"/>
      <c r="ACL514" s="111"/>
      <c r="ACM514" s="111"/>
      <c r="ACN514" s="111"/>
      <c r="ACO514" s="111"/>
      <c r="ACP514" s="111"/>
      <c r="ACQ514" s="111"/>
      <c r="ACR514" s="111"/>
      <c r="ACS514" s="111"/>
      <c r="ACT514" s="111"/>
      <c r="ACU514" s="111"/>
      <c r="ACV514" s="111"/>
      <c r="ACW514" s="111"/>
      <c r="ACX514" s="111"/>
      <c r="ACY514" s="111"/>
      <c r="ACZ514" s="111"/>
      <c r="ADA514" s="111"/>
      <c r="ADB514" s="111"/>
      <c r="ADC514" s="111"/>
      <c r="ADD514" s="111"/>
      <c r="ADE514" s="111"/>
      <c r="ADF514" s="111"/>
      <c r="ADG514" s="111"/>
      <c r="ADH514" s="111"/>
      <c r="ADI514" s="111"/>
      <c r="ADJ514" s="111"/>
      <c r="ADK514" s="111"/>
      <c r="ADL514" s="111"/>
      <c r="ADM514" s="111"/>
      <c r="ADN514" s="111"/>
      <c r="ADO514" s="111"/>
      <c r="ADP514" s="111"/>
      <c r="ADQ514" s="111"/>
      <c r="ADR514" s="111"/>
      <c r="ADS514" s="111"/>
      <c r="ADT514" s="111"/>
      <c r="ADU514" s="111"/>
      <c r="ADV514" s="111"/>
    </row>
    <row r="515" spans="4:802" s="110" customFormat="1"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  <c r="AA515" s="111"/>
      <c r="AB515" s="111"/>
      <c r="AC515" s="111"/>
      <c r="AD515" s="111"/>
      <c r="AE515" s="111"/>
      <c r="AF515" s="111"/>
      <c r="AG515" s="111"/>
      <c r="AH515" s="111"/>
      <c r="AI515" s="111"/>
      <c r="AJ515" s="111"/>
      <c r="AK515" s="111"/>
      <c r="AL515" s="111"/>
      <c r="AM515" s="111"/>
      <c r="AN515" s="111"/>
      <c r="AO515" s="111"/>
      <c r="AP515" s="111"/>
      <c r="AQ515" s="111"/>
      <c r="AR515" s="111"/>
      <c r="AS515" s="111"/>
      <c r="AT515" s="111"/>
      <c r="AU515" s="111"/>
      <c r="AV515" s="111"/>
      <c r="AW515" s="111"/>
      <c r="AX515" s="111"/>
      <c r="AY515" s="111"/>
      <c r="AZ515" s="111"/>
      <c r="BA515" s="111"/>
      <c r="BB515" s="111"/>
      <c r="BC515" s="111"/>
      <c r="BD515" s="111"/>
      <c r="BE515" s="111"/>
      <c r="BF515" s="111"/>
      <c r="BG515" s="111"/>
      <c r="BH515" s="111"/>
      <c r="BI515" s="111"/>
      <c r="BJ515" s="111"/>
      <c r="BK515" s="111"/>
      <c r="BL515" s="111"/>
      <c r="BM515" s="111"/>
      <c r="BN515" s="111"/>
      <c r="BO515" s="111"/>
      <c r="BP515" s="111"/>
      <c r="BQ515" s="111"/>
      <c r="BR515" s="111"/>
      <c r="BS515" s="111"/>
      <c r="BT515" s="111"/>
      <c r="BU515" s="111"/>
      <c r="BV515" s="111"/>
      <c r="BW515" s="111"/>
      <c r="BX515" s="111"/>
      <c r="BY515" s="111"/>
      <c r="BZ515" s="111"/>
      <c r="CA515" s="111"/>
      <c r="CB515" s="111"/>
      <c r="CC515" s="111"/>
      <c r="CD515" s="111"/>
      <c r="CE515" s="111"/>
      <c r="CF515" s="111"/>
      <c r="CG515" s="111"/>
      <c r="CH515" s="111"/>
      <c r="CI515" s="111"/>
      <c r="CJ515" s="111"/>
      <c r="CK515" s="111"/>
      <c r="CL515" s="111"/>
      <c r="CM515" s="111"/>
      <c r="CN515" s="111"/>
      <c r="CO515" s="111"/>
      <c r="CP515" s="111"/>
      <c r="CQ515" s="111"/>
      <c r="CR515" s="111"/>
      <c r="CS515" s="111"/>
      <c r="CT515" s="111"/>
      <c r="CU515" s="111"/>
      <c r="CV515" s="111"/>
      <c r="CW515" s="111"/>
      <c r="CX515" s="111"/>
      <c r="CY515" s="111"/>
      <c r="CZ515" s="111"/>
      <c r="DA515" s="111"/>
      <c r="DB515" s="111"/>
      <c r="DC515" s="111"/>
      <c r="DD515" s="111"/>
      <c r="DE515" s="111"/>
      <c r="DF515" s="111"/>
      <c r="DG515" s="111"/>
      <c r="DH515" s="111"/>
      <c r="DI515" s="111"/>
      <c r="DJ515" s="111"/>
      <c r="DK515" s="111"/>
      <c r="DL515" s="111"/>
      <c r="DM515" s="111"/>
      <c r="DN515" s="111"/>
      <c r="DO515" s="111"/>
      <c r="DP515" s="111"/>
      <c r="DQ515" s="111"/>
      <c r="DR515" s="111"/>
      <c r="DS515" s="111"/>
      <c r="DT515" s="111"/>
      <c r="DU515" s="111"/>
      <c r="DV515" s="111"/>
      <c r="DW515" s="111"/>
      <c r="DX515" s="111"/>
      <c r="DY515" s="111"/>
      <c r="DZ515" s="111"/>
      <c r="EA515" s="111"/>
      <c r="EB515" s="111"/>
      <c r="EC515" s="111"/>
      <c r="ED515" s="111"/>
      <c r="EE515" s="111"/>
      <c r="EF515" s="111"/>
      <c r="EG515" s="111"/>
      <c r="EH515" s="111"/>
      <c r="EI515" s="111"/>
      <c r="EJ515" s="111"/>
      <c r="EK515" s="111"/>
      <c r="EL515" s="111"/>
      <c r="EM515" s="111"/>
      <c r="EN515" s="111"/>
      <c r="EO515" s="111"/>
      <c r="EP515" s="111"/>
      <c r="EQ515" s="111"/>
      <c r="ER515" s="111"/>
      <c r="ES515" s="111"/>
      <c r="ET515" s="111"/>
      <c r="EU515" s="111"/>
      <c r="EV515" s="111"/>
      <c r="EW515" s="111"/>
      <c r="EX515" s="111"/>
      <c r="EY515" s="111"/>
      <c r="EZ515" s="111"/>
      <c r="FA515" s="111"/>
      <c r="FB515" s="111"/>
      <c r="FC515" s="111"/>
      <c r="FD515" s="111"/>
      <c r="FE515" s="111"/>
      <c r="FF515" s="111"/>
      <c r="FG515" s="111"/>
      <c r="FH515" s="111"/>
      <c r="FI515" s="111"/>
      <c r="FJ515" s="111"/>
      <c r="FK515" s="111"/>
      <c r="FL515" s="111"/>
      <c r="FM515" s="111"/>
      <c r="FN515" s="111"/>
      <c r="FO515" s="111"/>
      <c r="FP515" s="111"/>
      <c r="FQ515" s="111"/>
      <c r="FR515" s="111"/>
      <c r="FS515" s="111"/>
      <c r="FT515" s="111"/>
      <c r="FU515" s="111"/>
      <c r="FV515" s="111"/>
      <c r="FW515" s="111"/>
      <c r="FX515" s="111"/>
      <c r="FY515" s="111"/>
      <c r="FZ515" s="111"/>
      <c r="GA515" s="111"/>
      <c r="GB515" s="111"/>
      <c r="GC515" s="111"/>
      <c r="GD515" s="111"/>
      <c r="GE515" s="111"/>
      <c r="GF515" s="111"/>
      <c r="GG515" s="111"/>
      <c r="GH515" s="111"/>
      <c r="GI515" s="111"/>
      <c r="GJ515" s="111"/>
      <c r="GK515" s="111"/>
      <c r="GL515" s="111"/>
      <c r="GM515" s="111"/>
      <c r="GN515" s="111"/>
      <c r="GO515" s="111"/>
      <c r="GP515" s="111"/>
      <c r="GQ515" s="111"/>
      <c r="GR515" s="111"/>
      <c r="GS515" s="111"/>
      <c r="GT515" s="111"/>
      <c r="GU515" s="111"/>
      <c r="GV515" s="111"/>
      <c r="GW515" s="111"/>
      <c r="GX515" s="111"/>
      <c r="GY515" s="111"/>
      <c r="GZ515" s="111"/>
      <c r="HA515" s="111"/>
      <c r="HB515" s="111"/>
      <c r="HC515" s="111"/>
      <c r="HD515" s="111"/>
      <c r="HE515" s="111"/>
      <c r="HF515" s="111"/>
      <c r="HG515" s="111"/>
      <c r="HH515" s="111"/>
      <c r="HI515" s="111"/>
      <c r="HJ515" s="111"/>
      <c r="HK515" s="111"/>
      <c r="HL515" s="111"/>
      <c r="HM515" s="111"/>
      <c r="HN515" s="111"/>
      <c r="HO515" s="111"/>
      <c r="HP515" s="111"/>
      <c r="HQ515" s="111"/>
      <c r="HR515" s="111"/>
      <c r="HS515" s="111"/>
      <c r="HT515" s="111"/>
      <c r="HU515" s="111"/>
      <c r="HV515" s="111"/>
      <c r="HW515" s="111"/>
      <c r="HX515" s="111"/>
      <c r="HY515" s="111"/>
      <c r="HZ515" s="111"/>
      <c r="IA515" s="111"/>
      <c r="IB515" s="111"/>
      <c r="IC515" s="111"/>
      <c r="ID515" s="111"/>
      <c r="IE515" s="111"/>
      <c r="IF515" s="111"/>
      <c r="IG515" s="111"/>
      <c r="IH515" s="111"/>
      <c r="II515" s="111"/>
      <c r="IJ515" s="111"/>
      <c r="IK515" s="111"/>
      <c r="IL515" s="111"/>
      <c r="IM515" s="111"/>
      <c r="IN515" s="111"/>
      <c r="IO515" s="111"/>
      <c r="IP515" s="111"/>
      <c r="IQ515" s="111"/>
      <c r="IR515" s="111"/>
      <c r="IS515" s="111"/>
      <c r="IT515" s="111"/>
      <c r="IU515" s="111"/>
      <c r="IV515" s="111"/>
      <c r="IW515" s="111"/>
      <c r="IX515" s="111"/>
      <c r="IY515" s="111"/>
      <c r="IZ515" s="111"/>
      <c r="JA515" s="111"/>
      <c r="JB515" s="111"/>
      <c r="JC515" s="111"/>
      <c r="JD515" s="111"/>
      <c r="JE515" s="111"/>
      <c r="JF515" s="111"/>
      <c r="JG515" s="111"/>
      <c r="JH515" s="111"/>
      <c r="JI515" s="111"/>
      <c r="JJ515" s="111"/>
      <c r="JK515" s="111"/>
      <c r="JL515" s="111"/>
      <c r="JM515" s="111"/>
      <c r="JN515" s="111"/>
      <c r="JO515" s="111"/>
      <c r="JP515" s="111"/>
      <c r="JQ515" s="111"/>
      <c r="JR515" s="111"/>
      <c r="JS515" s="111"/>
      <c r="JT515" s="111"/>
      <c r="JU515" s="111"/>
      <c r="JV515" s="111"/>
      <c r="JW515" s="111"/>
      <c r="JX515" s="111"/>
      <c r="JY515" s="111"/>
      <c r="JZ515" s="111"/>
      <c r="KA515" s="111"/>
      <c r="KB515" s="111"/>
      <c r="KC515" s="111"/>
      <c r="KD515" s="111"/>
      <c r="KE515" s="111"/>
      <c r="KF515" s="111"/>
      <c r="KG515" s="111"/>
      <c r="KH515" s="111"/>
      <c r="KI515" s="111"/>
      <c r="KJ515" s="111"/>
      <c r="KK515" s="111"/>
      <c r="KL515" s="111"/>
      <c r="KM515" s="111"/>
      <c r="KN515" s="111"/>
      <c r="KO515" s="111"/>
      <c r="KP515" s="111"/>
      <c r="KQ515" s="111"/>
      <c r="KR515" s="111"/>
      <c r="KS515" s="111"/>
      <c r="KT515" s="111"/>
      <c r="KU515" s="111"/>
      <c r="KV515" s="111"/>
      <c r="KW515" s="111"/>
      <c r="KX515" s="111"/>
      <c r="KY515" s="111"/>
      <c r="KZ515" s="111"/>
      <c r="LA515" s="111"/>
      <c r="LB515" s="111"/>
      <c r="LC515" s="111"/>
      <c r="LD515" s="111"/>
      <c r="LE515" s="111"/>
      <c r="LF515" s="111"/>
      <c r="LG515" s="111"/>
      <c r="LH515" s="111"/>
      <c r="LI515" s="111"/>
      <c r="LJ515" s="111"/>
      <c r="LK515" s="111"/>
      <c r="LL515" s="111"/>
      <c r="LM515" s="111"/>
      <c r="LN515" s="111"/>
      <c r="LO515" s="111"/>
      <c r="LP515" s="111"/>
      <c r="LQ515" s="111"/>
      <c r="LR515" s="111"/>
      <c r="LS515" s="111"/>
      <c r="LT515" s="111"/>
      <c r="LU515" s="111"/>
      <c r="LV515" s="111"/>
      <c r="LW515" s="111"/>
      <c r="LX515" s="111"/>
      <c r="LY515" s="111"/>
      <c r="LZ515" s="111"/>
      <c r="MA515" s="111"/>
      <c r="MB515" s="111"/>
      <c r="MC515" s="111"/>
      <c r="MD515" s="111"/>
      <c r="ME515" s="111"/>
      <c r="MF515" s="111"/>
      <c r="MG515" s="111"/>
      <c r="MH515" s="111"/>
      <c r="MI515" s="111"/>
      <c r="MJ515" s="111"/>
      <c r="MK515" s="111"/>
      <c r="ML515" s="111"/>
      <c r="MM515" s="111"/>
      <c r="MN515" s="111"/>
      <c r="MO515" s="111"/>
      <c r="MP515" s="111"/>
      <c r="MQ515" s="111"/>
      <c r="MR515" s="111"/>
      <c r="MS515" s="111"/>
      <c r="MT515" s="111"/>
      <c r="MU515" s="111"/>
      <c r="MV515" s="111"/>
      <c r="MW515" s="111"/>
      <c r="MX515" s="111"/>
      <c r="MY515" s="111"/>
      <c r="MZ515" s="111"/>
      <c r="NA515" s="111"/>
      <c r="NB515" s="111"/>
      <c r="NC515" s="111"/>
      <c r="ND515" s="111"/>
      <c r="NE515" s="111"/>
      <c r="NF515" s="111"/>
      <c r="NG515" s="111"/>
      <c r="NH515" s="111"/>
      <c r="NI515" s="111"/>
      <c r="NJ515" s="111"/>
      <c r="NK515" s="111"/>
      <c r="NL515" s="111"/>
      <c r="NM515" s="111"/>
      <c r="NN515" s="111"/>
      <c r="NO515" s="111"/>
      <c r="NP515" s="111"/>
      <c r="NQ515" s="111"/>
      <c r="NR515" s="111"/>
      <c r="NS515" s="111"/>
      <c r="NT515" s="111"/>
      <c r="NU515" s="111"/>
      <c r="NV515" s="111"/>
      <c r="NW515" s="111"/>
      <c r="NX515" s="111"/>
      <c r="NY515" s="111"/>
      <c r="NZ515" s="111"/>
      <c r="OA515" s="111"/>
      <c r="OB515" s="111"/>
      <c r="OC515" s="111"/>
      <c r="OD515" s="111"/>
      <c r="OE515" s="111"/>
      <c r="OF515" s="111"/>
      <c r="OG515" s="111"/>
      <c r="OH515" s="111"/>
      <c r="OI515" s="111"/>
      <c r="OJ515" s="111"/>
      <c r="OK515" s="111"/>
      <c r="OL515" s="111"/>
      <c r="OM515" s="111"/>
      <c r="ON515" s="111"/>
      <c r="OO515" s="111"/>
      <c r="OP515" s="111"/>
      <c r="OQ515" s="111"/>
      <c r="OR515" s="111"/>
      <c r="OS515" s="111"/>
      <c r="OT515" s="111"/>
      <c r="OU515" s="111"/>
      <c r="OV515" s="111"/>
      <c r="OW515" s="111"/>
      <c r="OX515" s="111"/>
      <c r="OY515" s="111"/>
      <c r="OZ515" s="111"/>
      <c r="PA515" s="111"/>
      <c r="PB515" s="111"/>
      <c r="PC515" s="111"/>
      <c r="PD515" s="111"/>
      <c r="PE515" s="111"/>
      <c r="PF515" s="111"/>
      <c r="PG515" s="111"/>
      <c r="PH515" s="111"/>
      <c r="PI515" s="111"/>
      <c r="PJ515" s="111"/>
      <c r="PK515" s="111"/>
      <c r="PL515" s="111"/>
      <c r="PM515" s="111"/>
      <c r="PN515" s="111"/>
      <c r="PO515" s="111"/>
      <c r="PP515" s="111"/>
      <c r="PQ515" s="111"/>
      <c r="PR515" s="111"/>
      <c r="PS515" s="111"/>
      <c r="PT515" s="111"/>
      <c r="PU515" s="111"/>
      <c r="PV515" s="111"/>
      <c r="PW515" s="111"/>
      <c r="PX515" s="111"/>
      <c r="PY515" s="111"/>
      <c r="PZ515" s="111"/>
      <c r="QA515" s="111"/>
      <c r="QB515" s="111"/>
      <c r="QC515" s="111"/>
      <c r="QD515" s="111"/>
      <c r="QE515" s="111"/>
      <c r="QF515" s="111"/>
      <c r="QG515" s="111"/>
      <c r="QH515" s="111"/>
      <c r="QI515" s="111"/>
      <c r="QJ515" s="111"/>
      <c r="QK515" s="111"/>
      <c r="QL515" s="111"/>
      <c r="QM515" s="111"/>
      <c r="QN515" s="111"/>
      <c r="QO515" s="111"/>
      <c r="QP515" s="111"/>
      <c r="QQ515" s="111"/>
      <c r="QR515" s="111"/>
      <c r="QS515" s="111"/>
      <c r="QT515" s="111"/>
      <c r="QU515" s="111"/>
      <c r="QV515" s="111"/>
      <c r="QW515" s="111"/>
      <c r="QX515" s="111"/>
      <c r="QY515" s="111"/>
      <c r="QZ515" s="111"/>
      <c r="RA515" s="111"/>
      <c r="RB515" s="111"/>
      <c r="RC515" s="111"/>
      <c r="RD515" s="111"/>
      <c r="RE515" s="111"/>
      <c r="RF515" s="111"/>
      <c r="RG515" s="111"/>
      <c r="RH515" s="111"/>
      <c r="RI515" s="111"/>
      <c r="RJ515" s="111"/>
      <c r="RK515" s="111"/>
      <c r="RL515" s="111"/>
      <c r="RM515" s="111"/>
      <c r="RN515" s="111"/>
      <c r="RO515" s="111"/>
      <c r="RP515" s="111"/>
      <c r="RQ515" s="111"/>
      <c r="RR515" s="111"/>
      <c r="RS515" s="111"/>
      <c r="RT515" s="111"/>
      <c r="RU515" s="111"/>
      <c r="RV515" s="111"/>
      <c r="RW515" s="111"/>
      <c r="RX515" s="111"/>
      <c r="RY515" s="111"/>
      <c r="RZ515" s="111"/>
      <c r="SA515" s="111"/>
      <c r="SB515" s="111"/>
      <c r="SC515" s="111"/>
      <c r="SD515" s="111"/>
      <c r="SE515" s="111"/>
      <c r="SF515" s="111"/>
      <c r="SG515" s="111"/>
      <c r="SH515" s="111"/>
      <c r="SI515" s="111"/>
      <c r="SJ515" s="111"/>
      <c r="SK515" s="111"/>
      <c r="SL515" s="111"/>
      <c r="SM515" s="111"/>
      <c r="SN515" s="111"/>
      <c r="SO515" s="111"/>
      <c r="SP515" s="111"/>
      <c r="SQ515" s="111"/>
      <c r="SR515" s="111"/>
      <c r="SS515" s="111"/>
      <c r="ST515" s="111"/>
      <c r="SU515" s="111"/>
      <c r="SV515" s="111"/>
      <c r="SW515" s="111"/>
      <c r="SX515" s="111"/>
      <c r="SY515" s="111"/>
      <c r="SZ515" s="111"/>
      <c r="TA515" s="111"/>
      <c r="TB515" s="111"/>
      <c r="TC515" s="111"/>
      <c r="TD515" s="111"/>
      <c r="TE515" s="111"/>
      <c r="TF515" s="111"/>
      <c r="TG515" s="111"/>
      <c r="TH515" s="111"/>
      <c r="TI515" s="111"/>
      <c r="TJ515" s="111"/>
      <c r="TK515" s="111"/>
      <c r="TL515" s="111"/>
      <c r="TM515" s="111"/>
      <c r="TN515" s="111"/>
      <c r="TO515" s="111"/>
      <c r="TP515" s="111"/>
      <c r="TQ515" s="111"/>
      <c r="TR515" s="111"/>
      <c r="TS515" s="111"/>
      <c r="TT515" s="111"/>
      <c r="TU515" s="111"/>
      <c r="TV515" s="111"/>
      <c r="TW515" s="111"/>
      <c r="TX515" s="111"/>
      <c r="TY515" s="111"/>
      <c r="TZ515" s="111"/>
      <c r="UA515" s="111"/>
      <c r="UB515" s="111"/>
      <c r="UC515" s="111"/>
      <c r="UD515" s="111"/>
      <c r="UE515" s="111"/>
      <c r="UF515" s="111"/>
      <c r="UG515" s="111"/>
      <c r="UH515" s="111"/>
      <c r="UI515" s="111"/>
      <c r="UJ515" s="111"/>
      <c r="UK515" s="111"/>
      <c r="UL515" s="111"/>
      <c r="UM515" s="111"/>
      <c r="UN515" s="111"/>
      <c r="UO515" s="111"/>
      <c r="UP515" s="111"/>
      <c r="UQ515" s="111"/>
      <c r="UR515" s="111"/>
      <c r="US515" s="111"/>
      <c r="UT515" s="111"/>
      <c r="UU515" s="111"/>
      <c r="UV515" s="111"/>
      <c r="UW515" s="111"/>
      <c r="UX515" s="111"/>
      <c r="UY515" s="111"/>
      <c r="UZ515" s="111"/>
      <c r="VA515" s="111"/>
      <c r="VB515" s="111"/>
      <c r="VC515" s="111"/>
      <c r="VD515" s="111"/>
      <c r="VE515" s="111"/>
      <c r="VF515" s="111"/>
      <c r="VG515" s="111"/>
      <c r="VH515" s="111"/>
      <c r="VI515" s="111"/>
      <c r="VJ515" s="111"/>
      <c r="VK515" s="111"/>
      <c r="VL515" s="111"/>
      <c r="VM515" s="111"/>
      <c r="VN515" s="111"/>
      <c r="VO515" s="111"/>
      <c r="VP515" s="111"/>
      <c r="VQ515" s="111"/>
      <c r="VR515" s="111"/>
      <c r="VS515" s="111"/>
      <c r="VT515" s="111"/>
      <c r="VU515" s="111"/>
      <c r="VV515" s="111"/>
      <c r="VW515" s="111"/>
      <c r="VX515" s="111"/>
      <c r="VY515" s="111"/>
      <c r="VZ515" s="111"/>
      <c r="WA515" s="111"/>
      <c r="WB515" s="111"/>
      <c r="WC515" s="111"/>
      <c r="WD515" s="111"/>
      <c r="WE515" s="111"/>
      <c r="WF515" s="111"/>
      <c r="WG515" s="111"/>
      <c r="WH515" s="111"/>
      <c r="WI515" s="111"/>
      <c r="WJ515" s="111"/>
      <c r="WK515" s="111"/>
      <c r="WL515" s="111"/>
      <c r="WM515" s="111"/>
      <c r="WN515" s="111"/>
      <c r="WO515" s="111"/>
      <c r="WP515" s="111"/>
      <c r="WQ515" s="111"/>
      <c r="WR515" s="111"/>
      <c r="WS515" s="111"/>
      <c r="WT515" s="111"/>
      <c r="WU515" s="111"/>
      <c r="WV515" s="111"/>
      <c r="WW515" s="111"/>
      <c r="WX515" s="111"/>
      <c r="WY515" s="111"/>
      <c r="WZ515" s="111"/>
      <c r="XA515" s="111"/>
      <c r="XB515" s="111"/>
      <c r="XC515" s="111"/>
      <c r="XD515" s="111"/>
      <c r="XE515" s="111"/>
      <c r="XF515" s="111"/>
      <c r="XG515" s="111"/>
      <c r="XH515" s="111"/>
      <c r="XI515" s="111"/>
      <c r="XJ515" s="111"/>
      <c r="XK515" s="111"/>
      <c r="XL515" s="111"/>
      <c r="XM515" s="111"/>
      <c r="XN515" s="111"/>
      <c r="XO515" s="111"/>
      <c r="XP515" s="111"/>
      <c r="XQ515" s="111"/>
      <c r="XR515" s="111"/>
      <c r="XS515" s="111"/>
      <c r="XT515" s="111"/>
      <c r="XU515" s="111"/>
      <c r="XV515" s="111"/>
      <c r="XW515" s="111"/>
      <c r="XX515" s="111"/>
      <c r="XY515" s="111"/>
      <c r="XZ515" s="111"/>
      <c r="YA515" s="111"/>
      <c r="YB515" s="111"/>
      <c r="YC515" s="111"/>
      <c r="YD515" s="111"/>
      <c r="YE515" s="111"/>
      <c r="YF515" s="111"/>
      <c r="YG515" s="111"/>
      <c r="YH515" s="111"/>
      <c r="YI515" s="111"/>
      <c r="YJ515" s="111"/>
      <c r="YK515" s="111"/>
      <c r="YL515" s="111"/>
      <c r="YM515" s="111"/>
      <c r="YN515" s="111"/>
      <c r="YO515" s="111"/>
      <c r="YP515" s="111"/>
      <c r="YQ515" s="111"/>
      <c r="YR515" s="111"/>
      <c r="YS515" s="111"/>
      <c r="YT515" s="111"/>
      <c r="YU515" s="111"/>
      <c r="YV515" s="111"/>
      <c r="YW515" s="111"/>
      <c r="YX515" s="111"/>
      <c r="YY515" s="111"/>
      <c r="YZ515" s="111"/>
      <c r="ZA515" s="111"/>
      <c r="ZB515" s="111"/>
      <c r="ZC515" s="111"/>
      <c r="ZD515" s="111"/>
      <c r="ZE515" s="111"/>
      <c r="ZF515" s="111"/>
      <c r="ZG515" s="111"/>
      <c r="ZH515" s="111"/>
      <c r="ZI515" s="111"/>
      <c r="ZJ515" s="111"/>
      <c r="ZK515" s="111"/>
      <c r="ZL515" s="111"/>
      <c r="ZM515" s="111"/>
      <c r="ZN515" s="111"/>
      <c r="ZO515" s="111"/>
      <c r="ZP515" s="111"/>
      <c r="ZQ515" s="111"/>
      <c r="ZR515" s="111"/>
      <c r="ZS515" s="111"/>
      <c r="ZT515" s="111"/>
      <c r="ZU515" s="111"/>
      <c r="ZV515" s="111"/>
      <c r="ZW515" s="111"/>
      <c r="ZX515" s="111"/>
      <c r="ZY515" s="111"/>
      <c r="ZZ515" s="111"/>
      <c r="AAA515" s="111"/>
      <c r="AAB515" s="111"/>
      <c r="AAC515" s="111"/>
      <c r="AAD515" s="111"/>
      <c r="AAE515" s="111"/>
      <c r="AAF515" s="111"/>
      <c r="AAG515" s="111"/>
      <c r="AAH515" s="111"/>
      <c r="AAI515" s="111"/>
      <c r="AAJ515" s="111"/>
      <c r="AAK515" s="111"/>
      <c r="AAL515" s="111"/>
      <c r="AAM515" s="111"/>
      <c r="AAN515" s="111"/>
      <c r="AAO515" s="111"/>
      <c r="AAP515" s="111"/>
      <c r="AAQ515" s="111"/>
      <c r="AAR515" s="111"/>
      <c r="AAS515" s="111"/>
      <c r="AAT515" s="111"/>
      <c r="AAU515" s="111"/>
      <c r="AAV515" s="111"/>
      <c r="AAW515" s="111"/>
      <c r="AAX515" s="111"/>
      <c r="AAY515" s="111"/>
      <c r="AAZ515" s="111"/>
      <c r="ABA515" s="111"/>
      <c r="ABB515" s="111"/>
      <c r="ABC515" s="111"/>
      <c r="ABD515" s="111"/>
      <c r="ABE515" s="111"/>
      <c r="ABF515" s="111"/>
      <c r="ABG515" s="111"/>
      <c r="ABH515" s="111"/>
      <c r="ABI515" s="111"/>
      <c r="ABJ515" s="111"/>
      <c r="ABK515" s="111"/>
      <c r="ABL515" s="111"/>
      <c r="ABM515" s="111"/>
      <c r="ABN515" s="111"/>
      <c r="ABO515" s="111"/>
      <c r="ABP515" s="111"/>
      <c r="ABQ515" s="111"/>
      <c r="ABR515" s="111"/>
      <c r="ABS515" s="111"/>
      <c r="ABT515" s="111"/>
      <c r="ABU515" s="111"/>
      <c r="ABV515" s="111"/>
      <c r="ABW515" s="111"/>
      <c r="ABX515" s="111"/>
      <c r="ABY515" s="111"/>
      <c r="ABZ515" s="111"/>
      <c r="ACA515" s="111"/>
      <c r="ACB515" s="111"/>
      <c r="ACC515" s="111"/>
      <c r="ACD515" s="111"/>
      <c r="ACE515" s="111"/>
      <c r="ACF515" s="111"/>
      <c r="ACG515" s="111"/>
      <c r="ACH515" s="111"/>
      <c r="ACI515" s="111"/>
      <c r="ACJ515" s="111"/>
      <c r="ACK515" s="111"/>
      <c r="ACL515" s="111"/>
      <c r="ACM515" s="111"/>
      <c r="ACN515" s="111"/>
      <c r="ACO515" s="111"/>
      <c r="ACP515" s="111"/>
      <c r="ACQ515" s="111"/>
      <c r="ACR515" s="111"/>
      <c r="ACS515" s="111"/>
      <c r="ACT515" s="111"/>
      <c r="ACU515" s="111"/>
      <c r="ACV515" s="111"/>
      <c r="ACW515" s="111"/>
      <c r="ACX515" s="111"/>
      <c r="ACY515" s="111"/>
      <c r="ACZ515" s="111"/>
      <c r="ADA515" s="111"/>
      <c r="ADB515" s="111"/>
      <c r="ADC515" s="111"/>
      <c r="ADD515" s="111"/>
      <c r="ADE515" s="111"/>
      <c r="ADF515" s="111"/>
      <c r="ADG515" s="111"/>
      <c r="ADH515" s="111"/>
      <c r="ADI515" s="111"/>
      <c r="ADJ515" s="111"/>
      <c r="ADK515" s="111"/>
      <c r="ADL515" s="111"/>
      <c r="ADM515" s="111"/>
      <c r="ADN515" s="111"/>
      <c r="ADO515" s="111"/>
      <c r="ADP515" s="111"/>
      <c r="ADQ515" s="111"/>
      <c r="ADR515" s="111"/>
      <c r="ADS515" s="111"/>
      <c r="ADT515" s="111"/>
      <c r="ADU515" s="111"/>
      <c r="ADV515" s="111"/>
    </row>
    <row r="516" spans="4:802" s="110" customFormat="1"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  <c r="AA516" s="111"/>
      <c r="AB516" s="111"/>
      <c r="AC516" s="111"/>
      <c r="AD516" s="111"/>
      <c r="AE516" s="111"/>
      <c r="AF516" s="111"/>
      <c r="AG516" s="111"/>
      <c r="AH516" s="111"/>
      <c r="AI516" s="111"/>
      <c r="AJ516" s="111"/>
      <c r="AK516" s="111"/>
      <c r="AL516" s="111"/>
      <c r="AM516" s="111"/>
      <c r="AN516" s="111"/>
      <c r="AO516" s="111"/>
      <c r="AP516" s="111"/>
      <c r="AQ516" s="111"/>
      <c r="AR516" s="111"/>
      <c r="AS516" s="111"/>
      <c r="AT516" s="111"/>
      <c r="AU516" s="111"/>
      <c r="AV516" s="111"/>
      <c r="AW516" s="111"/>
      <c r="AX516" s="111"/>
      <c r="AY516" s="111"/>
      <c r="AZ516" s="111"/>
      <c r="BA516" s="111"/>
      <c r="BB516" s="111"/>
      <c r="BC516" s="111"/>
      <c r="BD516" s="111"/>
      <c r="BE516" s="111"/>
      <c r="BF516" s="111"/>
      <c r="BG516" s="111"/>
      <c r="BH516" s="111"/>
      <c r="BI516" s="111"/>
      <c r="BJ516" s="111"/>
      <c r="BK516" s="111"/>
      <c r="BL516" s="111"/>
      <c r="BM516" s="111"/>
      <c r="BN516" s="111"/>
      <c r="BO516" s="111"/>
      <c r="BP516" s="111"/>
      <c r="BQ516" s="111"/>
      <c r="BR516" s="111"/>
      <c r="BS516" s="111"/>
      <c r="BT516" s="111"/>
      <c r="BU516" s="111"/>
      <c r="BV516" s="111"/>
      <c r="BW516" s="111"/>
      <c r="BX516" s="111"/>
      <c r="BY516" s="111"/>
      <c r="BZ516" s="111"/>
      <c r="CA516" s="111"/>
      <c r="CB516" s="111"/>
      <c r="CC516" s="111"/>
      <c r="CD516" s="111"/>
      <c r="CE516" s="111"/>
      <c r="CF516" s="111"/>
      <c r="CG516" s="111"/>
      <c r="CH516" s="111"/>
      <c r="CI516" s="111"/>
      <c r="CJ516" s="111"/>
      <c r="CK516" s="111"/>
      <c r="CL516" s="111"/>
      <c r="CM516" s="111"/>
      <c r="CN516" s="111"/>
      <c r="CO516" s="111"/>
      <c r="CP516" s="111"/>
      <c r="CQ516" s="111"/>
      <c r="CR516" s="111"/>
      <c r="CS516" s="111"/>
      <c r="CT516" s="111"/>
      <c r="CU516" s="111"/>
      <c r="CV516" s="111"/>
      <c r="CW516" s="111"/>
      <c r="CX516" s="111"/>
      <c r="CY516" s="111"/>
      <c r="CZ516" s="111"/>
      <c r="DA516" s="111"/>
      <c r="DB516" s="111"/>
      <c r="DC516" s="111"/>
      <c r="DD516" s="111"/>
      <c r="DE516" s="111"/>
      <c r="DF516" s="111"/>
      <c r="DG516" s="111"/>
      <c r="DH516" s="111"/>
      <c r="DI516" s="111"/>
      <c r="DJ516" s="111"/>
      <c r="DK516" s="111"/>
      <c r="DL516" s="111"/>
      <c r="DM516" s="111"/>
      <c r="DN516" s="111"/>
      <c r="DO516" s="111"/>
      <c r="DP516" s="111"/>
      <c r="DQ516" s="111"/>
      <c r="DR516" s="111"/>
      <c r="DS516" s="111"/>
      <c r="DT516" s="111"/>
      <c r="DU516" s="111"/>
      <c r="DV516" s="111"/>
      <c r="DW516" s="111"/>
      <c r="DX516" s="111"/>
      <c r="DY516" s="111"/>
      <c r="DZ516" s="111"/>
      <c r="EA516" s="111"/>
      <c r="EB516" s="111"/>
      <c r="EC516" s="111"/>
      <c r="ED516" s="111"/>
      <c r="EE516" s="111"/>
      <c r="EF516" s="111"/>
      <c r="EG516" s="111"/>
      <c r="EH516" s="111"/>
      <c r="EI516" s="111"/>
      <c r="EJ516" s="111"/>
      <c r="EK516" s="111"/>
      <c r="EL516" s="111"/>
      <c r="EM516" s="111"/>
      <c r="EN516" s="111"/>
      <c r="EO516" s="111"/>
      <c r="EP516" s="111"/>
      <c r="EQ516" s="111"/>
      <c r="ER516" s="111"/>
      <c r="ES516" s="111"/>
      <c r="ET516" s="111"/>
      <c r="EU516" s="111"/>
      <c r="EV516" s="111"/>
      <c r="EW516" s="111"/>
      <c r="EX516" s="111"/>
      <c r="EY516" s="111"/>
      <c r="EZ516" s="111"/>
      <c r="FA516" s="111"/>
      <c r="FB516" s="111"/>
      <c r="FC516" s="111"/>
      <c r="FD516" s="111"/>
      <c r="FE516" s="111"/>
      <c r="FF516" s="111"/>
      <c r="FG516" s="111"/>
      <c r="FH516" s="111"/>
      <c r="FI516" s="111"/>
      <c r="FJ516" s="111"/>
      <c r="FK516" s="111"/>
      <c r="FL516" s="111"/>
      <c r="FM516" s="111"/>
      <c r="FN516" s="111"/>
      <c r="FO516" s="111"/>
      <c r="FP516" s="111"/>
      <c r="FQ516" s="111"/>
      <c r="FR516" s="111"/>
      <c r="FS516" s="111"/>
      <c r="FT516" s="111"/>
      <c r="FU516" s="111"/>
      <c r="FV516" s="111"/>
      <c r="FW516" s="111"/>
      <c r="FX516" s="111"/>
      <c r="FY516" s="111"/>
      <c r="FZ516" s="111"/>
      <c r="GA516" s="111"/>
      <c r="GB516" s="111"/>
      <c r="GC516" s="111"/>
      <c r="GD516" s="111"/>
      <c r="GE516" s="111"/>
      <c r="GF516" s="111"/>
      <c r="GG516" s="111"/>
      <c r="GH516" s="111"/>
      <c r="GI516" s="111"/>
      <c r="GJ516" s="111"/>
      <c r="GK516" s="111"/>
      <c r="GL516" s="111"/>
      <c r="GM516" s="111"/>
      <c r="GN516" s="111"/>
      <c r="GO516" s="111"/>
      <c r="GP516" s="111"/>
      <c r="GQ516" s="111"/>
      <c r="GR516" s="111"/>
      <c r="GS516" s="111"/>
      <c r="GT516" s="111"/>
      <c r="GU516" s="111"/>
      <c r="GV516" s="111"/>
      <c r="GW516" s="111"/>
      <c r="GX516" s="111"/>
      <c r="GY516" s="111"/>
      <c r="GZ516" s="111"/>
      <c r="HA516" s="111"/>
      <c r="HB516" s="111"/>
      <c r="HC516" s="111"/>
      <c r="HD516" s="111"/>
      <c r="HE516" s="111"/>
      <c r="HF516" s="111"/>
      <c r="HG516" s="111"/>
      <c r="HH516" s="111"/>
      <c r="HI516" s="111"/>
      <c r="HJ516" s="111"/>
      <c r="HK516" s="111"/>
      <c r="HL516" s="111"/>
      <c r="HM516" s="111"/>
      <c r="HN516" s="111"/>
      <c r="HO516" s="111"/>
      <c r="HP516" s="111"/>
      <c r="HQ516" s="111"/>
      <c r="HR516" s="111"/>
      <c r="HS516" s="111"/>
      <c r="HT516" s="111"/>
      <c r="HU516" s="111"/>
      <c r="HV516" s="111"/>
      <c r="HW516" s="111"/>
      <c r="HX516" s="111"/>
      <c r="HY516" s="111"/>
      <c r="HZ516" s="111"/>
      <c r="IA516" s="111"/>
      <c r="IB516" s="111"/>
      <c r="IC516" s="111"/>
      <c r="ID516" s="111"/>
      <c r="IE516" s="111"/>
      <c r="IF516" s="111"/>
      <c r="IG516" s="111"/>
      <c r="IH516" s="111"/>
      <c r="II516" s="111"/>
      <c r="IJ516" s="111"/>
      <c r="IK516" s="111"/>
      <c r="IL516" s="111"/>
      <c r="IM516" s="111"/>
      <c r="IN516" s="111"/>
      <c r="IO516" s="111"/>
      <c r="IP516" s="111"/>
      <c r="IQ516" s="111"/>
      <c r="IR516" s="111"/>
      <c r="IS516" s="111"/>
      <c r="IT516" s="111"/>
      <c r="IU516" s="111"/>
      <c r="IV516" s="111"/>
      <c r="IW516" s="111"/>
      <c r="IX516" s="111"/>
      <c r="IY516" s="111"/>
      <c r="IZ516" s="111"/>
      <c r="JA516" s="111"/>
      <c r="JB516" s="111"/>
      <c r="JC516" s="111"/>
      <c r="JD516" s="111"/>
      <c r="JE516" s="111"/>
      <c r="JF516" s="111"/>
      <c r="JG516" s="111"/>
      <c r="JH516" s="111"/>
      <c r="JI516" s="111"/>
      <c r="JJ516" s="111"/>
      <c r="JK516" s="111"/>
      <c r="JL516" s="111"/>
      <c r="JM516" s="111"/>
      <c r="JN516" s="111"/>
      <c r="JO516" s="111"/>
      <c r="JP516" s="111"/>
      <c r="JQ516" s="111"/>
      <c r="JR516" s="111"/>
      <c r="JS516" s="111"/>
      <c r="JT516" s="111"/>
      <c r="JU516" s="111"/>
      <c r="JV516" s="111"/>
      <c r="JW516" s="111"/>
      <c r="JX516" s="111"/>
      <c r="JY516" s="111"/>
      <c r="JZ516" s="111"/>
      <c r="KA516" s="111"/>
      <c r="KB516" s="111"/>
      <c r="KC516" s="111"/>
      <c r="KD516" s="111"/>
      <c r="KE516" s="111"/>
      <c r="KF516" s="111"/>
      <c r="KG516" s="111"/>
      <c r="KH516" s="111"/>
      <c r="KI516" s="111"/>
      <c r="KJ516" s="111"/>
      <c r="KK516" s="111"/>
      <c r="KL516" s="111"/>
      <c r="KM516" s="111"/>
      <c r="KN516" s="111"/>
      <c r="KO516" s="111"/>
      <c r="KP516" s="111"/>
      <c r="KQ516" s="111"/>
      <c r="KR516" s="111"/>
      <c r="KS516" s="111"/>
      <c r="KT516" s="111"/>
      <c r="KU516" s="111"/>
      <c r="KV516" s="111"/>
      <c r="KW516" s="111"/>
      <c r="KX516" s="111"/>
      <c r="KY516" s="111"/>
      <c r="KZ516" s="111"/>
      <c r="LA516" s="111"/>
      <c r="LB516" s="111"/>
      <c r="LC516" s="111"/>
      <c r="LD516" s="111"/>
      <c r="LE516" s="111"/>
      <c r="LF516" s="111"/>
      <c r="LG516" s="111"/>
      <c r="LH516" s="111"/>
      <c r="LI516" s="111"/>
      <c r="LJ516" s="111"/>
      <c r="LK516" s="111"/>
      <c r="LL516" s="111"/>
      <c r="LM516" s="111"/>
      <c r="LN516" s="111"/>
      <c r="LO516" s="111"/>
      <c r="LP516" s="111"/>
      <c r="LQ516" s="111"/>
      <c r="LR516" s="111"/>
      <c r="LS516" s="111"/>
      <c r="LT516" s="111"/>
      <c r="LU516" s="111"/>
      <c r="LV516" s="111"/>
      <c r="LW516" s="111"/>
      <c r="LX516" s="111"/>
      <c r="LY516" s="111"/>
      <c r="LZ516" s="111"/>
      <c r="MA516" s="111"/>
      <c r="MB516" s="111"/>
      <c r="MC516" s="111"/>
      <c r="MD516" s="111"/>
      <c r="ME516" s="111"/>
      <c r="MF516" s="111"/>
      <c r="MG516" s="111"/>
      <c r="MH516" s="111"/>
      <c r="MI516" s="111"/>
      <c r="MJ516" s="111"/>
      <c r="MK516" s="111"/>
      <c r="ML516" s="111"/>
      <c r="MM516" s="111"/>
      <c r="MN516" s="111"/>
      <c r="MO516" s="111"/>
      <c r="MP516" s="111"/>
      <c r="MQ516" s="111"/>
      <c r="MR516" s="111"/>
      <c r="MS516" s="111"/>
      <c r="MT516" s="111"/>
      <c r="MU516" s="111"/>
      <c r="MV516" s="111"/>
      <c r="MW516" s="111"/>
      <c r="MX516" s="111"/>
      <c r="MY516" s="111"/>
      <c r="MZ516" s="111"/>
      <c r="NA516" s="111"/>
      <c r="NB516" s="111"/>
      <c r="NC516" s="111"/>
      <c r="ND516" s="111"/>
      <c r="NE516" s="111"/>
      <c r="NF516" s="111"/>
      <c r="NG516" s="111"/>
      <c r="NH516" s="111"/>
      <c r="NI516" s="111"/>
      <c r="NJ516" s="111"/>
      <c r="NK516" s="111"/>
      <c r="NL516" s="111"/>
      <c r="NM516" s="111"/>
      <c r="NN516" s="111"/>
      <c r="NO516" s="111"/>
      <c r="NP516" s="111"/>
      <c r="NQ516" s="111"/>
      <c r="NR516" s="111"/>
      <c r="NS516" s="111"/>
      <c r="NT516" s="111"/>
      <c r="NU516" s="111"/>
      <c r="NV516" s="111"/>
      <c r="NW516" s="111"/>
      <c r="NX516" s="111"/>
      <c r="NY516" s="111"/>
      <c r="NZ516" s="111"/>
      <c r="OA516" s="111"/>
      <c r="OB516" s="111"/>
      <c r="OC516" s="111"/>
      <c r="OD516" s="111"/>
      <c r="OE516" s="111"/>
      <c r="OF516" s="111"/>
      <c r="OG516" s="111"/>
      <c r="OH516" s="111"/>
      <c r="OI516" s="111"/>
      <c r="OJ516" s="111"/>
      <c r="OK516" s="111"/>
      <c r="OL516" s="111"/>
      <c r="OM516" s="111"/>
      <c r="ON516" s="111"/>
      <c r="OO516" s="111"/>
      <c r="OP516" s="111"/>
      <c r="OQ516" s="111"/>
      <c r="OR516" s="111"/>
      <c r="OS516" s="111"/>
      <c r="OT516" s="111"/>
      <c r="OU516" s="111"/>
      <c r="OV516" s="111"/>
      <c r="OW516" s="111"/>
      <c r="OX516" s="111"/>
      <c r="OY516" s="111"/>
      <c r="OZ516" s="111"/>
      <c r="PA516" s="111"/>
      <c r="PB516" s="111"/>
      <c r="PC516" s="111"/>
      <c r="PD516" s="111"/>
      <c r="PE516" s="111"/>
      <c r="PF516" s="111"/>
      <c r="PG516" s="111"/>
      <c r="PH516" s="111"/>
      <c r="PI516" s="111"/>
      <c r="PJ516" s="111"/>
      <c r="PK516" s="111"/>
      <c r="PL516" s="111"/>
      <c r="PM516" s="111"/>
      <c r="PN516" s="111"/>
      <c r="PO516" s="111"/>
      <c r="PP516" s="111"/>
      <c r="PQ516" s="111"/>
      <c r="PR516" s="111"/>
      <c r="PS516" s="111"/>
      <c r="PT516" s="111"/>
      <c r="PU516" s="111"/>
      <c r="PV516" s="111"/>
      <c r="PW516" s="111"/>
      <c r="PX516" s="111"/>
      <c r="PY516" s="111"/>
      <c r="PZ516" s="111"/>
      <c r="QA516" s="111"/>
      <c r="QB516" s="111"/>
      <c r="QC516" s="111"/>
      <c r="QD516" s="111"/>
      <c r="QE516" s="111"/>
      <c r="QF516" s="111"/>
      <c r="QG516" s="111"/>
      <c r="QH516" s="111"/>
      <c r="QI516" s="111"/>
      <c r="QJ516" s="111"/>
      <c r="QK516" s="111"/>
      <c r="QL516" s="111"/>
      <c r="QM516" s="111"/>
      <c r="QN516" s="111"/>
      <c r="QO516" s="111"/>
      <c r="QP516" s="111"/>
      <c r="QQ516" s="111"/>
      <c r="QR516" s="111"/>
      <c r="QS516" s="111"/>
      <c r="QT516" s="111"/>
      <c r="QU516" s="111"/>
      <c r="QV516" s="111"/>
      <c r="QW516" s="111"/>
      <c r="QX516" s="111"/>
      <c r="QY516" s="111"/>
      <c r="QZ516" s="111"/>
      <c r="RA516" s="111"/>
      <c r="RB516" s="111"/>
      <c r="RC516" s="111"/>
      <c r="RD516" s="111"/>
      <c r="RE516" s="111"/>
      <c r="RF516" s="111"/>
      <c r="RG516" s="111"/>
      <c r="RH516" s="111"/>
      <c r="RI516" s="111"/>
      <c r="RJ516" s="111"/>
      <c r="RK516" s="111"/>
      <c r="RL516" s="111"/>
      <c r="RM516" s="111"/>
      <c r="RN516" s="111"/>
      <c r="RO516" s="111"/>
      <c r="RP516" s="111"/>
      <c r="RQ516" s="111"/>
      <c r="RR516" s="111"/>
      <c r="RS516" s="111"/>
      <c r="RT516" s="111"/>
      <c r="RU516" s="111"/>
      <c r="RV516" s="111"/>
      <c r="RW516" s="111"/>
      <c r="RX516" s="111"/>
      <c r="RY516" s="111"/>
      <c r="RZ516" s="111"/>
      <c r="SA516" s="111"/>
      <c r="SB516" s="111"/>
      <c r="SC516" s="111"/>
      <c r="SD516" s="111"/>
      <c r="SE516" s="111"/>
      <c r="SF516" s="111"/>
      <c r="SG516" s="111"/>
      <c r="SH516" s="111"/>
      <c r="SI516" s="111"/>
      <c r="SJ516" s="111"/>
      <c r="SK516" s="111"/>
      <c r="SL516" s="111"/>
      <c r="SM516" s="111"/>
      <c r="SN516" s="111"/>
      <c r="SO516" s="111"/>
      <c r="SP516" s="111"/>
      <c r="SQ516" s="111"/>
      <c r="SR516" s="111"/>
      <c r="SS516" s="111"/>
      <c r="ST516" s="111"/>
      <c r="SU516" s="111"/>
      <c r="SV516" s="111"/>
      <c r="SW516" s="111"/>
      <c r="SX516" s="111"/>
      <c r="SY516" s="111"/>
      <c r="SZ516" s="111"/>
      <c r="TA516" s="111"/>
      <c r="TB516" s="111"/>
      <c r="TC516" s="111"/>
      <c r="TD516" s="111"/>
      <c r="TE516" s="111"/>
      <c r="TF516" s="111"/>
      <c r="TG516" s="111"/>
      <c r="TH516" s="111"/>
      <c r="TI516" s="111"/>
      <c r="TJ516" s="111"/>
      <c r="TK516" s="111"/>
      <c r="TL516" s="111"/>
      <c r="TM516" s="111"/>
      <c r="TN516" s="111"/>
      <c r="TO516" s="111"/>
      <c r="TP516" s="111"/>
      <c r="TQ516" s="111"/>
      <c r="TR516" s="111"/>
      <c r="TS516" s="111"/>
      <c r="TT516" s="111"/>
      <c r="TU516" s="111"/>
      <c r="TV516" s="111"/>
      <c r="TW516" s="111"/>
      <c r="TX516" s="111"/>
      <c r="TY516" s="111"/>
      <c r="TZ516" s="111"/>
      <c r="UA516" s="111"/>
      <c r="UB516" s="111"/>
      <c r="UC516" s="111"/>
      <c r="UD516" s="111"/>
      <c r="UE516" s="111"/>
      <c r="UF516" s="111"/>
      <c r="UG516" s="111"/>
      <c r="UH516" s="111"/>
      <c r="UI516" s="111"/>
      <c r="UJ516" s="111"/>
      <c r="UK516" s="111"/>
      <c r="UL516" s="111"/>
      <c r="UM516" s="111"/>
      <c r="UN516" s="111"/>
      <c r="UO516" s="111"/>
      <c r="UP516" s="111"/>
      <c r="UQ516" s="111"/>
      <c r="UR516" s="111"/>
      <c r="US516" s="111"/>
      <c r="UT516" s="111"/>
      <c r="UU516" s="111"/>
      <c r="UV516" s="111"/>
      <c r="UW516" s="111"/>
      <c r="UX516" s="111"/>
      <c r="UY516" s="111"/>
      <c r="UZ516" s="111"/>
      <c r="VA516" s="111"/>
      <c r="VB516" s="111"/>
      <c r="VC516" s="111"/>
      <c r="VD516" s="111"/>
      <c r="VE516" s="111"/>
      <c r="VF516" s="111"/>
      <c r="VG516" s="111"/>
      <c r="VH516" s="111"/>
      <c r="VI516" s="111"/>
      <c r="VJ516" s="111"/>
      <c r="VK516" s="111"/>
      <c r="VL516" s="111"/>
      <c r="VM516" s="111"/>
      <c r="VN516" s="111"/>
      <c r="VO516" s="111"/>
      <c r="VP516" s="111"/>
      <c r="VQ516" s="111"/>
      <c r="VR516" s="111"/>
      <c r="VS516" s="111"/>
      <c r="VT516" s="111"/>
      <c r="VU516" s="111"/>
      <c r="VV516" s="111"/>
      <c r="VW516" s="111"/>
      <c r="VX516" s="111"/>
      <c r="VY516" s="111"/>
      <c r="VZ516" s="111"/>
      <c r="WA516" s="111"/>
      <c r="WB516" s="111"/>
      <c r="WC516" s="111"/>
      <c r="WD516" s="111"/>
      <c r="WE516" s="111"/>
      <c r="WF516" s="111"/>
      <c r="WG516" s="111"/>
      <c r="WH516" s="111"/>
      <c r="WI516" s="111"/>
      <c r="WJ516" s="111"/>
      <c r="WK516" s="111"/>
      <c r="WL516" s="111"/>
      <c r="WM516" s="111"/>
      <c r="WN516" s="111"/>
      <c r="WO516" s="111"/>
      <c r="WP516" s="111"/>
      <c r="WQ516" s="111"/>
      <c r="WR516" s="111"/>
      <c r="WS516" s="111"/>
      <c r="WT516" s="111"/>
      <c r="WU516" s="111"/>
      <c r="WV516" s="111"/>
      <c r="WW516" s="111"/>
      <c r="WX516" s="111"/>
      <c r="WY516" s="111"/>
      <c r="WZ516" s="111"/>
      <c r="XA516" s="111"/>
      <c r="XB516" s="111"/>
      <c r="XC516" s="111"/>
      <c r="XD516" s="111"/>
      <c r="XE516" s="111"/>
      <c r="XF516" s="111"/>
      <c r="XG516" s="111"/>
      <c r="XH516" s="111"/>
      <c r="XI516" s="111"/>
      <c r="XJ516" s="111"/>
      <c r="XK516" s="111"/>
      <c r="XL516" s="111"/>
      <c r="XM516" s="111"/>
      <c r="XN516" s="111"/>
      <c r="XO516" s="111"/>
      <c r="XP516" s="111"/>
      <c r="XQ516" s="111"/>
      <c r="XR516" s="111"/>
      <c r="XS516" s="111"/>
      <c r="XT516" s="111"/>
      <c r="XU516" s="111"/>
      <c r="XV516" s="111"/>
      <c r="XW516" s="111"/>
      <c r="XX516" s="111"/>
      <c r="XY516" s="111"/>
      <c r="XZ516" s="111"/>
      <c r="YA516" s="111"/>
      <c r="YB516" s="111"/>
      <c r="YC516" s="111"/>
      <c r="YD516" s="111"/>
      <c r="YE516" s="111"/>
      <c r="YF516" s="111"/>
      <c r="YG516" s="111"/>
      <c r="YH516" s="111"/>
      <c r="YI516" s="111"/>
      <c r="YJ516" s="111"/>
      <c r="YK516" s="111"/>
      <c r="YL516" s="111"/>
      <c r="YM516" s="111"/>
      <c r="YN516" s="111"/>
      <c r="YO516" s="111"/>
      <c r="YP516" s="111"/>
      <c r="YQ516" s="111"/>
      <c r="YR516" s="111"/>
      <c r="YS516" s="111"/>
      <c r="YT516" s="111"/>
      <c r="YU516" s="111"/>
      <c r="YV516" s="111"/>
      <c r="YW516" s="111"/>
      <c r="YX516" s="111"/>
      <c r="YY516" s="111"/>
      <c r="YZ516" s="111"/>
      <c r="ZA516" s="111"/>
      <c r="ZB516" s="111"/>
      <c r="ZC516" s="111"/>
      <c r="ZD516" s="111"/>
      <c r="ZE516" s="111"/>
      <c r="ZF516" s="111"/>
      <c r="ZG516" s="111"/>
      <c r="ZH516" s="111"/>
      <c r="ZI516" s="111"/>
      <c r="ZJ516" s="111"/>
      <c r="ZK516" s="111"/>
      <c r="ZL516" s="111"/>
      <c r="ZM516" s="111"/>
      <c r="ZN516" s="111"/>
      <c r="ZO516" s="111"/>
      <c r="ZP516" s="111"/>
      <c r="ZQ516" s="111"/>
      <c r="ZR516" s="111"/>
      <c r="ZS516" s="111"/>
      <c r="ZT516" s="111"/>
      <c r="ZU516" s="111"/>
      <c r="ZV516" s="111"/>
      <c r="ZW516" s="111"/>
      <c r="ZX516" s="111"/>
      <c r="ZY516" s="111"/>
      <c r="ZZ516" s="111"/>
      <c r="AAA516" s="111"/>
      <c r="AAB516" s="111"/>
      <c r="AAC516" s="111"/>
      <c r="AAD516" s="111"/>
      <c r="AAE516" s="111"/>
      <c r="AAF516" s="111"/>
      <c r="AAG516" s="111"/>
      <c r="AAH516" s="111"/>
      <c r="AAI516" s="111"/>
      <c r="AAJ516" s="111"/>
      <c r="AAK516" s="111"/>
      <c r="AAL516" s="111"/>
      <c r="AAM516" s="111"/>
      <c r="AAN516" s="111"/>
      <c r="AAO516" s="111"/>
      <c r="AAP516" s="111"/>
      <c r="AAQ516" s="111"/>
      <c r="AAR516" s="111"/>
      <c r="AAS516" s="111"/>
      <c r="AAT516" s="111"/>
      <c r="AAU516" s="111"/>
      <c r="AAV516" s="111"/>
      <c r="AAW516" s="111"/>
      <c r="AAX516" s="111"/>
      <c r="AAY516" s="111"/>
      <c r="AAZ516" s="111"/>
      <c r="ABA516" s="111"/>
      <c r="ABB516" s="111"/>
      <c r="ABC516" s="111"/>
      <c r="ABD516" s="111"/>
      <c r="ABE516" s="111"/>
      <c r="ABF516" s="111"/>
      <c r="ABG516" s="111"/>
      <c r="ABH516" s="111"/>
      <c r="ABI516" s="111"/>
      <c r="ABJ516" s="111"/>
      <c r="ABK516" s="111"/>
      <c r="ABL516" s="111"/>
      <c r="ABM516" s="111"/>
      <c r="ABN516" s="111"/>
      <c r="ABO516" s="111"/>
      <c r="ABP516" s="111"/>
      <c r="ABQ516" s="111"/>
      <c r="ABR516" s="111"/>
      <c r="ABS516" s="111"/>
      <c r="ABT516" s="111"/>
      <c r="ABU516" s="111"/>
      <c r="ABV516" s="111"/>
      <c r="ABW516" s="111"/>
      <c r="ABX516" s="111"/>
      <c r="ABY516" s="111"/>
      <c r="ABZ516" s="111"/>
      <c r="ACA516" s="111"/>
      <c r="ACB516" s="111"/>
      <c r="ACC516" s="111"/>
      <c r="ACD516" s="111"/>
      <c r="ACE516" s="111"/>
      <c r="ACF516" s="111"/>
      <c r="ACG516" s="111"/>
      <c r="ACH516" s="111"/>
      <c r="ACI516" s="111"/>
      <c r="ACJ516" s="111"/>
      <c r="ACK516" s="111"/>
      <c r="ACL516" s="111"/>
      <c r="ACM516" s="111"/>
      <c r="ACN516" s="111"/>
      <c r="ACO516" s="111"/>
      <c r="ACP516" s="111"/>
      <c r="ACQ516" s="111"/>
      <c r="ACR516" s="111"/>
      <c r="ACS516" s="111"/>
      <c r="ACT516" s="111"/>
      <c r="ACU516" s="111"/>
      <c r="ACV516" s="111"/>
      <c r="ACW516" s="111"/>
      <c r="ACX516" s="111"/>
      <c r="ACY516" s="111"/>
      <c r="ACZ516" s="111"/>
      <c r="ADA516" s="111"/>
      <c r="ADB516" s="111"/>
      <c r="ADC516" s="111"/>
      <c r="ADD516" s="111"/>
      <c r="ADE516" s="111"/>
      <c r="ADF516" s="111"/>
      <c r="ADG516" s="111"/>
      <c r="ADH516" s="111"/>
      <c r="ADI516" s="111"/>
      <c r="ADJ516" s="111"/>
      <c r="ADK516" s="111"/>
      <c r="ADL516" s="111"/>
      <c r="ADM516" s="111"/>
      <c r="ADN516" s="111"/>
      <c r="ADO516" s="111"/>
      <c r="ADP516" s="111"/>
      <c r="ADQ516" s="111"/>
      <c r="ADR516" s="111"/>
      <c r="ADS516" s="111"/>
      <c r="ADT516" s="111"/>
      <c r="ADU516" s="111"/>
      <c r="ADV516" s="111"/>
    </row>
    <row r="517" spans="4:802" s="110" customFormat="1"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  <c r="AA517" s="111"/>
      <c r="AB517" s="111"/>
      <c r="AC517" s="111"/>
      <c r="AD517" s="111"/>
      <c r="AE517" s="111"/>
      <c r="AF517" s="111"/>
      <c r="AG517" s="111"/>
      <c r="AH517" s="111"/>
      <c r="AI517" s="111"/>
      <c r="AJ517" s="111"/>
      <c r="AK517" s="111"/>
      <c r="AL517" s="111"/>
      <c r="AM517" s="111"/>
      <c r="AN517" s="111"/>
      <c r="AO517" s="111"/>
      <c r="AP517" s="111"/>
      <c r="AQ517" s="111"/>
      <c r="AR517" s="111"/>
      <c r="AS517" s="111"/>
      <c r="AT517" s="111"/>
      <c r="AU517" s="111"/>
      <c r="AV517" s="111"/>
      <c r="AW517" s="111"/>
      <c r="AX517" s="111"/>
      <c r="AY517" s="111"/>
      <c r="AZ517" s="111"/>
      <c r="BA517" s="111"/>
      <c r="BB517" s="111"/>
      <c r="BC517" s="111"/>
      <c r="BD517" s="111"/>
      <c r="BE517" s="111"/>
      <c r="BF517" s="111"/>
      <c r="BG517" s="111"/>
      <c r="BH517" s="111"/>
      <c r="BI517" s="111"/>
      <c r="BJ517" s="111"/>
      <c r="BK517" s="111"/>
      <c r="BL517" s="111"/>
      <c r="BM517" s="111"/>
      <c r="BN517" s="111"/>
      <c r="BO517" s="111"/>
      <c r="BP517" s="111"/>
      <c r="BQ517" s="111"/>
      <c r="BR517" s="111"/>
      <c r="BS517" s="111"/>
      <c r="BT517" s="111"/>
      <c r="BU517" s="111"/>
      <c r="BV517" s="111"/>
      <c r="BW517" s="111"/>
      <c r="BX517" s="111"/>
      <c r="BY517" s="111"/>
      <c r="BZ517" s="111"/>
      <c r="CA517" s="111"/>
      <c r="CB517" s="111"/>
      <c r="CC517" s="111"/>
      <c r="CD517" s="111"/>
      <c r="CE517" s="111"/>
      <c r="CF517" s="111"/>
      <c r="CG517" s="111"/>
      <c r="CH517" s="111"/>
      <c r="CI517" s="111"/>
      <c r="CJ517" s="111"/>
      <c r="CK517" s="111"/>
      <c r="CL517" s="111"/>
      <c r="CM517" s="111"/>
      <c r="CN517" s="111"/>
      <c r="CO517" s="111"/>
      <c r="CP517" s="111"/>
      <c r="CQ517" s="111"/>
      <c r="CR517" s="111"/>
      <c r="CS517" s="111"/>
      <c r="CT517" s="111"/>
      <c r="CU517" s="111"/>
      <c r="CV517" s="111"/>
      <c r="CW517" s="111"/>
      <c r="CX517" s="111"/>
      <c r="CY517" s="111"/>
      <c r="CZ517" s="111"/>
      <c r="DA517" s="111"/>
      <c r="DB517" s="111"/>
      <c r="DC517" s="111"/>
      <c r="DD517" s="111"/>
      <c r="DE517" s="111"/>
      <c r="DF517" s="111"/>
      <c r="DG517" s="111"/>
      <c r="DH517" s="111"/>
      <c r="DI517" s="111"/>
      <c r="DJ517" s="111"/>
      <c r="DK517" s="111"/>
      <c r="DL517" s="111"/>
      <c r="DM517" s="111"/>
      <c r="DN517" s="111"/>
      <c r="DO517" s="111"/>
      <c r="DP517" s="111"/>
      <c r="DQ517" s="111"/>
      <c r="DR517" s="111"/>
      <c r="DS517" s="111"/>
      <c r="DT517" s="111"/>
      <c r="DU517" s="111"/>
      <c r="DV517" s="111"/>
      <c r="DW517" s="111"/>
      <c r="DX517" s="111"/>
      <c r="DY517" s="111"/>
      <c r="DZ517" s="111"/>
      <c r="EA517" s="111"/>
      <c r="EB517" s="111"/>
      <c r="EC517" s="111"/>
      <c r="ED517" s="111"/>
      <c r="EE517" s="111"/>
      <c r="EF517" s="111"/>
      <c r="EG517" s="111"/>
      <c r="EH517" s="111"/>
      <c r="EI517" s="111"/>
      <c r="EJ517" s="111"/>
      <c r="EK517" s="111"/>
      <c r="EL517" s="111"/>
      <c r="EM517" s="111"/>
      <c r="EN517" s="111"/>
      <c r="EO517" s="111"/>
      <c r="EP517" s="111"/>
      <c r="EQ517" s="111"/>
      <c r="ER517" s="111"/>
      <c r="ES517" s="111"/>
      <c r="ET517" s="111"/>
      <c r="EU517" s="111"/>
      <c r="EV517" s="111"/>
      <c r="EW517" s="111"/>
      <c r="EX517" s="111"/>
      <c r="EY517" s="111"/>
      <c r="EZ517" s="111"/>
      <c r="FA517" s="111"/>
      <c r="FB517" s="111"/>
      <c r="FC517" s="111"/>
      <c r="FD517" s="111"/>
      <c r="FE517" s="111"/>
      <c r="FF517" s="111"/>
      <c r="FG517" s="111"/>
      <c r="FH517" s="111"/>
      <c r="FI517" s="111"/>
      <c r="FJ517" s="111"/>
      <c r="FK517" s="111"/>
      <c r="FL517" s="111"/>
      <c r="FM517" s="111"/>
      <c r="FN517" s="111"/>
      <c r="FO517" s="111"/>
      <c r="FP517" s="111"/>
      <c r="FQ517" s="111"/>
      <c r="FR517" s="111"/>
      <c r="FS517" s="111"/>
      <c r="FT517" s="111"/>
      <c r="FU517" s="111"/>
      <c r="FV517" s="111"/>
      <c r="FW517" s="111"/>
      <c r="FX517" s="111"/>
      <c r="FY517" s="111"/>
      <c r="FZ517" s="111"/>
      <c r="GA517" s="111"/>
      <c r="GB517" s="111"/>
      <c r="GC517" s="111"/>
      <c r="GD517" s="111"/>
      <c r="GE517" s="111"/>
      <c r="GF517" s="111"/>
      <c r="GG517" s="111"/>
      <c r="GH517" s="111"/>
      <c r="GI517" s="111"/>
      <c r="GJ517" s="111"/>
      <c r="GK517" s="111"/>
      <c r="GL517" s="111"/>
      <c r="GM517" s="111"/>
      <c r="GN517" s="111"/>
      <c r="GO517" s="111"/>
      <c r="GP517" s="111"/>
      <c r="GQ517" s="111"/>
      <c r="GR517" s="111"/>
      <c r="GS517" s="111"/>
      <c r="GT517" s="111"/>
      <c r="GU517" s="111"/>
      <c r="GV517" s="111"/>
      <c r="GW517" s="111"/>
      <c r="GX517" s="111"/>
      <c r="GY517" s="111"/>
      <c r="GZ517" s="111"/>
      <c r="HA517" s="111"/>
      <c r="HB517" s="111"/>
      <c r="HC517" s="111"/>
      <c r="HD517" s="111"/>
      <c r="HE517" s="111"/>
      <c r="HF517" s="111"/>
      <c r="HG517" s="111"/>
      <c r="HH517" s="111"/>
      <c r="HI517" s="111"/>
      <c r="HJ517" s="111"/>
      <c r="HK517" s="111"/>
      <c r="HL517" s="111"/>
      <c r="HM517" s="111"/>
      <c r="HN517" s="111"/>
      <c r="HO517" s="111"/>
      <c r="HP517" s="111"/>
      <c r="HQ517" s="111"/>
      <c r="HR517" s="111"/>
      <c r="HS517" s="111"/>
      <c r="HT517" s="111"/>
      <c r="HU517" s="111"/>
      <c r="HV517" s="111"/>
      <c r="HW517" s="111"/>
      <c r="HX517" s="111"/>
      <c r="HY517" s="111"/>
      <c r="HZ517" s="111"/>
      <c r="IA517" s="111"/>
      <c r="IB517" s="111"/>
      <c r="IC517" s="111"/>
      <c r="ID517" s="111"/>
      <c r="IE517" s="111"/>
      <c r="IF517" s="111"/>
      <c r="IG517" s="111"/>
      <c r="IH517" s="111"/>
      <c r="II517" s="111"/>
      <c r="IJ517" s="111"/>
      <c r="IK517" s="111"/>
      <c r="IL517" s="111"/>
      <c r="IM517" s="111"/>
      <c r="IN517" s="111"/>
      <c r="IO517" s="111"/>
      <c r="IP517" s="111"/>
      <c r="IQ517" s="111"/>
      <c r="IR517" s="111"/>
      <c r="IS517" s="111"/>
      <c r="IT517" s="111"/>
      <c r="IU517" s="111"/>
      <c r="IV517" s="111"/>
      <c r="IW517" s="111"/>
      <c r="IX517" s="111"/>
      <c r="IY517" s="111"/>
      <c r="IZ517" s="111"/>
      <c r="JA517" s="111"/>
      <c r="JB517" s="111"/>
      <c r="JC517" s="111"/>
      <c r="JD517" s="111"/>
      <c r="JE517" s="111"/>
      <c r="JF517" s="111"/>
      <c r="JG517" s="111"/>
      <c r="JH517" s="111"/>
      <c r="JI517" s="111"/>
      <c r="JJ517" s="111"/>
      <c r="JK517" s="111"/>
      <c r="JL517" s="111"/>
      <c r="JM517" s="111"/>
      <c r="JN517" s="111"/>
      <c r="JO517" s="111"/>
      <c r="JP517" s="111"/>
      <c r="JQ517" s="111"/>
      <c r="JR517" s="111"/>
      <c r="JS517" s="111"/>
      <c r="JT517" s="111"/>
      <c r="JU517" s="111"/>
      <c r="JV517" s="111"/>
      <c r="JW517" s="111"/>
      <c r="JX517" s="111"/>
      <c r="JY517" s="111"/>
      <c r="JZ517" s="111"/>
      <c r="KA517" s="111"/>
      <c r="KB517" s="111"/>
      <c r="KC517" s="111"/>
      <c r="KD517" s="111"/>
      <c r="KE517" s="111"/>
      <c r="KF517" s="111"/>
      <c r="KG517" s="111"/>
      <c r="KH517" s="111"/>
      <c r="KI517" s="111"/>
      <c r="KJ517" s="111"/>
      <c r="KK517" s="111"/>
      <c r="KL517" s="111"/>
      <c r="KM517" s="111"/>
      <c r="KN517" s="111"/>
      <c r="KO517" s="111"/>
      <c r="KP517" s="111"/>
      <c r="KQ517" s="111"/>
      <c r="KR517" s="111"/>
      <c r="KS517" s="111"/>
      <c r="KT517" s="111"/>
      <c r="KU517" s="111"/>
      <c r="KV517" s="111"/>
      <c r="KW517" s="111"/>
      <c r="KX517" s="111"/>
      <c r="KY517" s="111"/>
      <c r="KZ517" s="111"/>
      <c r="LA517" s="111"/>
      <c r="LB517" s="111"/>
      <c r="LC517" s="111"/>
      <c r="LD517" s="111"/>
      <c r="LE517" s="111"/>
      <c r="LF517" s="111"/>
      <c r="LG517" s="111"/>
      <c r="LH517" s="111"/>
      <c r="LI517" s="111"/>
      <c r="LJ517" s="111"/>
      <c r="LK517" s="111"/>
      <c r="LL517" s="111"/>
      <c r="LM517" s="111"/>
      <c r="LN517" s="111"/>
      <c r="LO517" s="111"/>
      <c r="LP517" s="111"/>
      <c r="LQ517" s="111"/>
      <c r="LR517" s="111"/>
      <c r="LS517" s="111"/>
      <c r="LT517" s="111"/>
      <c r="LU517" s="111"/>
      <c r="LV517" s="111"/>
      <c r="LW517" s="111"/>
      <c r="LX517" s="111"/>
      <c r="LY517" s="111"/>
      <c r="LZ517" s="111"/>
      <c r="MA517" s="111"/>
      <c r="MB517" s="111"/>
      <c r="MC517" s="111"/>
      <c r="MD517" s="111"/>
      <c r="ME517" s="111"/>
      <c r="MF517" s="111"/>
      <c r="MG517" s="111"/>
      <c r="MH517" s="111"/>
      <c r="MI517" s="111"/>
      <c r="MJ517" s="111"/>
      <c r="MK517" s="111"/>
      <c r="ML517" s="111"/>
      <c r="MM517" s="111"/>
      <c r="MN517" s="111"/>
      <c r="MO517" s="111"/>
      <c r="MP517" s="111"/>
      <c r="MQ517" s="111"/>
      <c r="MR517" s="111"/>
      <c r="MS517" s="111"/>
      <c r="MT517" s="111"/>
      <c r="MU517" s="111"/>
      <c r="MV517" s="111"/>
      <c r="MW517" s="111"/>
      <c r="MX517" s="111"/>
      <c r="MY517" s="111"/>
      <c r="MZ517" s="111"/>
      <c r="NA517" s="111"/>
      <c r="NB517" s="111"/>
      <c r="NC517" s="111"/>
      <c r="ND517" s="111"/>
      <c r="NE517" s="111"/>
      <c r="NF517" s="111"/>
      <c r="NG517" s="111"/>
      <c r="NH517" s="111"/>
      <c r="NI517" s="111"/>
      <c r="NJ517" s="111"/>
      <c r="NK517" s="111"/>
      <c r="NL517" s="111"/>
      <c r="NM517" s="111"/>
      <c r="NN517" s="111"/>
      <c r="NO517" s="111"/>
      <c r="NP517" s="111"/>
      <c r="NQ517" s="111"/>
      <c r="NR517" s="111"/>
      <c r="NS517" s="111"/>
      <c r="NT517" s="111"/>
      <c r="NU517" s="111"/>
      <c r="NV517" s="111"/>
      <c r="NW517" s="111"/>
      <c r="NX517" s="111"/>
      <c r="NY517" s="111"/>
      <c r="NZ517" s="111"/>
      <c r="OA517" s="111"/>
      <c r="OB517" s="111"/>
      <c r="OC517" s="111"/>
      <c r="OD517" s="111"/>
      <c r="OE517" s="111"/>
      <c r="OF517" s="111"/>
      <c r="OG517" s="111"/>
      <c r="OH517" s="111"/>
      <c r="OI517" s="111"/>
      <c r="OJ517" s="111"/>
      <c r="OK517" s="111"/>
      <c r="OL517" s="111"/>
      <c r="OM517" s="111"/>
      <c r="ON517" s="111"/>
      <c r="OO517" s="111"/>
      <c r="OP517" s="111"/>
      <c r="OQ517" s="111"/>
      <c r="OR517" s="111"/>
      <c r="OS517" s="111"/>
      <c r="OT517" s="111"/>
      <c r="OU517" s="111"/>
      <c r="OV517" s="111"/>
      <c r="OW517" s="111"/>
      <c r="OX517" s="111"/>
      <c r="OY517" s="111"/>
      <c r="OZ517" s="111"/>
      <c r="PA517" s="111"/>
      <c r="PB517" s="111"/>
      <c r="PC517" s="111"/>
      <c r="PD517" s="111"/>
      <c r="PE517" s="111"/>
      <c r="PF517" s="111"/>
      <c r="PG517" s="111"/>
      <c r="PH517" s="111"/>
      <c r="PI517" s="111"/>
      <c r="PJ517" s="111"/>
      <c r="PK517" s="111"/>
      <c r="PL517" s="111"/>
      <c r="PM517" s="111"/>
      <c r="PN517" s="111"/>
      <c r="PO517" s="111"/>
      <c r="PP517" s="111"/>
      <c r="PQ517" s="111"/>
      <c r="PR517" s="111"/>
      <c r="PS517" s="111"/>
      <c r="PT517" s="111"/>
      <c r="PU517" s="111"/>
      <c r="PV517" s="111"/>
      <c r="PW517" s="111"/>
      <c r="PX517" s="111"/>
      <c r="PY517" s="111"/>
      <c r="PZ517" s="111"/>
      <c r="QA517" s="111"/>
      <c r="QB517" s="111"/>
      <c r="QC517" s="111"/>
      <c r="QD517" s="111"/>
      <c r="QE517" s="111"/>
      <c r="QF517" s="111"/>
      <c r="QG517" s="111"/>
      <c r="QH517" s="111"/>
      <c r="QI517" s="111"/>
      <c r="QJ517" s="111"/>
      <c r="QK517" s="111"/>
      <c r="QL517" s="111"/>
      <c r="QM517" s="111"/>
      <c r="QN517" s="111"/>
      <c r="QO517" s="111"/>
      <c r="QP517" s="111"/>
      <c r="QQ517" s="111"/>
      <c r="QR517" s="111"/>
      <c r="QS517" s="111"/>
      <c r="QT517" s="111"/>
      <c r="QU517" s="111"/>
      <c r="QV517" s="111"/>
      <c r="QW517" s="111"/>
      <c r="QX517" s="111"/>
      <c r="QY517" s="111"/>
      <c r="QZ517" s="111"/>
      <c r="RA517" s="111"/>
      <c r="RB517" s="111"/>
      <c r="RC517" s="111"/>
      <c r="RD517" s="111"/>
      <c r="RE517" s="111"/>
      <c r="RF517" s="111"/>
      <c r="RG517" s="111"/>
      <c r="RH517" s="111"/>
      <c r="RI517" s="111"/>
      <c r="RJ517" s="111"/>
      <c r="RK517" s="111"/>
      <c r="RL517" s="111"/>
      <c r="RM517" s="111"/>
      <c r="RN517" s="111"/>
      <c r="RO517" s="111"/>
      <c r="RP517" s="111"/>
      <c r="RQ517" s="111"/>
      <c r="RR517" s="111"/>
      <c r="RS517" s="111"/>
      <c r="RT517" s="111"/>
      <c r="RU517" s="111"/>
      <c r="RV517" s="111"/>
      <c r="RW517" s="111"/>
      <c r="RX517" s="111"/>
      <c r="RY517" s="111"/>
      <c r="RZ517" s="111"/>
      <c r="SA517" s="111"/>
      <c r="SB517" s="111"/>
      <c r="SC517" s="111"/>
      <c r="SD517" s="111"/>
      <c r="SE517" s="111"/>
      <c r="SF517" s="111"/>
      <c r="SG517" s="111"/>
      <c r="SH517" s="111"/>
      <c r="SI517" s="111"/>
      <c r="SJ517" s="111"/>
      <c r="SK517" s="111"/>
      <c r="SL517" s="111"/>
      <c r="SM517" s="111"/>
      <c r="SN517" s="111"/>
      <c r="SO517" s="111"/>
      <c r="SP517" s="111"/>
      <c r="SQ517" s="111"/>
      <c r="SR517" s="111"/>
      <c r="SS517" s="111"/>
      <c r="ST517" s="111"/>
      <c r="SU517" s="111"/>
      <c r="SV517" s="111"/>
      <c r="SW517" s="111"/>
      <c r="SX517" s="111"/>
      <c r="SY517" s="111"/>
      <c r="SZ517" s="111"/>
      <c r="TA517" s="111"/>
      <c r="TB517" s="111"/>
      <c r="TC517" s="111"/>
      <c r="TD517" s="111"/>
      <c r="TE517" s="111"/>
      <c r="TF517" s="111"/>
      <c r="TG517" s="111"/>
      <c r="TH517" s="111"/>
      <c r="TI517" s="111"/>
      <c r="TJ517" s="111"/>
      <c r="TK517" s="111"/>
      <c r="TL517" s="111"/>
      <c r="TM517" s="111"/>
      <c r="TN517" s="111"/>
      <c r="TO517" s="111"/>
      <c r="TP517" s="111"/>
      <c r="TQ517" s="111"/>
      <c r="TR517" s="111"/>
      <c r="TS517" s="111"/>
      <c r="TT517" s="111"/>
      <c r="TU517" s="111"/>
      <c r="TV517" s="111"/>
      <c r="TW517" s="111"/>
      <c r="TX517" s="111"/>
      <c r="TY517" s="111"/>
      <c r="TZ517" s="111"/>
      <c r="UA517" s="111"/>
      <c r="UB517" s="111"/>
      <c r="UC517" s="111"/>
      <c r="UD517" s="111"/>
      <c r="UE517" s="111"/>
      <c r="UF517" s="111"/>
      <c r="UG517" s="111"/>
      <c r="UH517" s="111"/>
      <c r="UI517" s="111"/>
      <c r="UJ517" s="111"/>
      <c r="UK517" s="111"/>
      <c r="UL517" s="111"/>
      <c r="UM517" s="111"/>
      <c r="UN517" s="111"/>
      <c r="UO517" s="111"/>
      <c r="UP517" s="111"/>
      <c r="UQ517" s="111"/>
      <c r="UR517" s="111"/>
      <c r="US517" s="111"/>
      <c r="UT517" s="111"/>
      <c r="UU517" s="111"/>
      <c r="UV517" s="111"/>
      <c r="UW517" s="111"/>
      <c r="UX517" s="111"/>
      <c r="UY517" s="111"/>
      <c r="UZ517" s="111"/>
      <c r="VA517" s="111"/>
      <c r="VB517" s="111"/>
      <c r="VC517" s="111"/>
      <c r="VD517" s="111"/>
      <c r="VE517" s="111"/>
      <c r="VF517" s="111"/>
      <c r="VG517" s="111"/>
      <c r="VH517" s="111"/>
      <c r="VI517" s="111"/>
      <c r="VJ517" s="111"/>
      <c r="VK517" s="111"/>
      <c r="VL517" s="111"/>
      <c r="VM517" s="111"/>
      <c r="VN517" s="111"/>
      <c r="VO517" s="111"/>
      <c r="VP517" s="111"/>
      <c r="VQ517" s="111"/>
      <c r="VR517" s="111"/>
      <c r="VS517" s="111"/>
      <c r="VT517" s="111"/>
      <c r="VU517" s="111"/>
      <c r="VV517" s="111"/>
      <c r="VW517" s="111"/>
      <c r="VX517" s="111"/>
      <c r="VY517" s="111"/>
      <c r="VZ517" s="111"/>
      <c r="WA517" s="111"/>
      <c r="WB517" s="111"/>
      <c r="WC517" s="111"/>
      <c r="WD517" s="111"/>
      <c r="WE517" s="111"/>
      <c r="WF517" s="111"/>
      <c r="WG517" s="111"/>
      <c r="WH517" s="111"/>
      <c r="WI517" s="111"/>
      <c r="WJ517" s="111"/>
      <c r="WK517" s="111"/>
      <c r="WL517" s="111"/>
      <c r="WM517" s="111"/>
      <c r="WN517" s="111"/>
      <c r="WO517" s="111"/>
      <c r="WP517" s="111"/>
      <c r="WQ517" s="111"/>
      <c r="WR517" s="111"/>
      <c r="WS517" s="111"/>
      <c r="WT517" s="111"/>
      <c r="WU517" s="111"/>
      <c r="WV517" s="111"/>
      <c r="WW517" s="111"/>
      <c r="WX517" s="111"/>
      <c r="WY517" s="111"/>
      <c r="WZ517" s="111"/>
      <c r="XA517" s="111"/>
      <c r="XB517" s="111"/>
      <c r="XC517" s="111"/>
      <c r="XD517" s="111"/>
      <c r="XE517" s="111"/>
      <c r="XF517" s="111"/>
      <c r="XG517" s="111"/>
      <c r="XH517" s="111"/>
      <c r="XI517" s="111"/>
      <c r="XJ517" s="111"/>
      <c r="XK517" s="111"/>
      <c r="XL517" s="111"/>
      <c r="XM517" s="111"/>
      <c r="XN517" s="111"/>
      <c r="XO517" s="111"/>
      <c r="XP517" s="111"/>
      <c r="XQ517" s="111"/>
      <c r="XR517" s="111"/>
      <c r="XS517" s="111"/>
      <c r="XT517" s="111"/>
      <c r="XU517" s="111"/>
      <c r="XV517" s="111"/>
      <c r="XW517" s="111"/>
      <c r="XX517" s="111"/>
      <c r="XY517" s="111"/>
      <c r="XZ517" s="111"/>
      <c r="YA517" s="111"/>
      <c r="YB517" s="111"/>
      <c r="YC517" s="111"/>
      <c r="YD517" s="111"/>
      <c r="YE517" s="111"/>
      <c r="YF517" s="111"/>
      <c r="YG517" s="111"/>
      <c r="YH517" s="111"/>
      <c r="YI517" s="111"/>
      <c r="YJ517" s="111"/>
      <c r="YK517" s="111"/>
      <c r="YL517" s="111"/>
      <c r="YM517" s="111"/>
      <c r="YN517" s="111"/>
      <c r="YO517" s="111"/>
      <c r="YP517" s="111"/>
      <c r="YQ517" s="111"/>
      <c r="YR517" s="111"/>
      <c r="YS517" s="111"/>
      <c r="YT517" s="111"/>
      <c r="YU517" s="111"/>
      <c r="YV517" s="111"/>
      <c r="YW517" s="111"/>
      <c r="YX517" s="111"/>
      <c r="YY517" s="111"/>
      <c r="YZ517" s="111"/>
      <c r="ZA517" s="111"/>
      <c r="ZB517" s="111"/>
      <c r="ZC517" s="111"/>
      <c r="ZD517" s="111"/>
      <c r="ZE517" s="111"/>
      <c r="ZF517" s="111"/>
      <c r="ZG517" s="111"/>
      <c r="ZH517" s="111"/>
      <c r="ZI517" s="111"/>
      <c r="ZJ517" s="111"/>
      <c r="ZK517" s="111"/>
      <c r="ZL517" s="111"/>
      <c r="ZM517" s="111"/>
      <c r="ZN517" s="111"/>
      <c r="ZO517" s="111"/>
      <c r="ZP517" s="111"/>
      <c r="ZQ517" s="111"/>
      <c r="ZR517" s="111"/>
      <c r="ZS517" s="111"/>
      <c r="ZT517" s="111"/>
      <c r="ZU517" s="111"/>
      <c r="ZV517" s="111"/>
      <c r="ZW517" s="111"/>
      <c r="ZX517" s="111"/>
      <c r="ZY517" s="111"/>
      <c r="ZZ517" s="111"/>
      <c r="AAA517" s="111"/>
      <c r="AAB517" s="111"/>
      <c r="AAC517" s="111"/>
      <c r="AAD517" s="111"/>
      <c r="AAE517" s="111"/>
      <c r="AAF517" s="111"/>
      <c r="AAG517" s="111"/>
      <c r="AAH517" s="111"/>
      <c r="AAI517" s="111"/>
      <c r="AAJ517" s="111"/>
      <c r="AAK517" s="111"/>
      <c r="AAL517" s="111"/>
      <c r="AAM517" s="111"/>
      <c r="AAN517" s="111"/>
      <c r="AAO517" s="111"/>
      <c r="AAP517" s="111"/>
      <c r="AAQ517" s="111"/>
      <c r="AAR517" s="111"/>
      <c r="AAS517" s="111"/>
      <c r="AAT517" s="111"/>
      <c r="AAU517" s="111"/>
      <c r="AAV517" s="111"/>
      <c r="AAW517" s="111"/>
      <c r="AAX517" s="111"/>
      <c r="AAY517" s="111"/>
      <c r="AAZ517" s="111"/>
      <c r="ABA517" s="111"/>
      <c r="ABB517" s="111"/>
      <c r="ABC517" s="111"/>
      <c r="ABD517" s="111"/>
      <c r="ABE517" s="111"/>
      <c r="ABF517" s="111"/>
      <c r="ABG517" s="111"/>
      <c r="ABH517" s="111"/>
      <c r="ABI517" s="111"/>
      <c r="ABJ517" s="111"/>
      <c r="ABK517" s="111"/>
      <c r="ABL517" s="111"/>
      <c r="ABM517" s="111"/>
      <c r="ABN517" s="111"/>
      <c r="ABO517" s="111"/>
      <c r="ABP517" s="111"/>
      <c r="ABQ517" s="111"/>
      <c r="ABR517" s="111"/>
      <c r="ABS517" s="111"/>
      <c r="ABT517" s="111"/>
      <c r="ABU517" s="111"/>
      <c r="ABV517" s="111"/>
      <c r="ABW517" s="111"/>
      <c r="ABX517" s="111"/>
      <c r="ABY517" s="111"/>
      <c r="ABZ517" s="111"/>
      <c r="ACA517" s="111"/>
      <c r="ACB517" s="111"/>
      <c r="ACC517" s="111"/>
      <c r="ACD517" s="111"/>
      <c r="ACE517" s="111"/>
      <c r="ACF517" s="111"/>
      <c r="ACG517" s="111"/>
      <c r="ACH517" s="111"/>
      <c r="ACI517" s="111"/>
      <c r="ACJ517" s="111"/>
      <c r="ACK517" s="111"/>
      <c r="ACL517" s="111"/>
      <c r="ACM517" s="111"/>
      <c r="ACN517" s="111"/>
      <c r="ACO517" s="111"/>
      <c r="ACP517" s="111"/>
      <c r="ACQ517" s="111"/>
      <c r="ACR517" s="111"/>
      <c r="ACS517" s="111"/>
      <c r="ACT517" s="111"/>
      <c r="ACU517" s="111"/>
      <c r="ACV517" s="111"/>
      <c r="ACW517" s="111"/>
      <c r="ACX517" s="111"/>
      <c r="ACY517" s="111"/>
      <c r="ACZ517" s="111"/>
      <c r="ADA517" s="111"/>
      <c r="ADB517" s="111"/>
      <c r="ADC517" s="111"/>
      <c r="ADD517" s="111"/>
      <c r="ADE517" s="111"/>
      <c r="ADF517" s="111"/>
      <c r="ADG517" s="111"/>
      <c r="ADH517" s="111"/>
      <c r="ADI517" s="111"/>
      <c r="ADJ517" s="111"/>
      <c r="ADK517" s="111"/>
      <c r="ADL517" s="111"/>
      <c r="ADM517" s="111"/>
      <c r="ADN517" s="111"/>
      <c r="ADO517" s="111"/>
      <c r="ADP517" s="111"/>
      <c r="ADQ517" s="111"/>
      <c r="ADR517" s="111"/>
      <c r="ADS517" s="111"/>
      <c r="ADT517" s="111"/>
      <c r="ADU517" s="111"/>
      <c r="ADV517" s="111"/>
    </row>
    <row r="518" spans="4:802" s="110" customFormat="1"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  <c r="AA518" s="111"/>
      <c r="AB518" s="111"/>
      <c r="AC518" s="111"/>
      <c r="AD518" s="111"/>
      <c r="AE518" s="111"/>
      <c r="AF518" s="111"/>
      <c r="AG518" s="111"/>
      <c r="AH518" s="111"/>
      <c r="AI518" s="111"/>
      <c r="AJ518" s="111"/>
      <c r="AK518" s="111"/>
      <c r="AL518" s="111"/>
      <c r="AM518" s="111"/>
      <c r="AN518" s="111"/>
      <c r="AO518" s="111"/>
      <c r="AP518" s="111"/>
      <c r="AQ518" s="111"/>
      <c r="AR518" s="111"/>
      <c r="AS518" s="111"/>
      <c r="AT518" s="111"/>
      <c r="AU518" s="111"/>
      <c r="AV518" s="111"/>
      <c r="AW518" s="111"/>
      <c r="AX518" s="111"/>
      <c r="AY518" s="111"/>
      <c r="AZ518" s="111"/>
      <c r="BA518" s="111"/>
      <c r="BB518" s="111"/>
      <c r="BC518" s="111"/>
      <c r="BD518" s="111"/>
      <c r="BE518" s="111"/>
      <c r="BF518" s="111"/>
      <c r="BG518" s="111"/>
      <c r="BH518" s="111"/>
      <c r="BI518" s="111"/>
      <c r="BJ518" s="111"/>
      <c r="BK518" s="111"/>
      <c r="BL518" s="111"/>
      <c r="BM518" s="111"/>
      <c r="BN518" s="111"/>
      <c r="BO518" s="111"/>
      <c r="BP518" s="111"/>
      <c r="BQ518" s="111"/>
      <c r="BR518" s="111"/>
      <c r="BS518" s="111"/>
      <c r="BT518" s="111"/>
      <c r="BU518" s="111"/>
      <c r="BV518" s="111"/>
      <c r="BW518" s="111"/>
      <c r="BX518" s="111"/>
      <c r="BY518" s="111"/>
      <c r="BZ518" s="111"/>
      <c r="CA518" s="111"/>
      <c r="CB518" s="111"/>
      <c r="CC518" s="111"/>
      <c r="CD518" s="111"/>
      <c r="CE518" s="111"/>
      <c r="CF518" s="111"/>
      <c r="CG518" s="111"/>
      <c r="CH518" s="111"/>
      <c r="CI518" s="111"/>
      <c r="CJ518" s="111"/>
      <c r="CK518" s="111"/>
      <c r="CL518" s="111"/>
      <c r="CM518" s="111"/>
      <c r="CN518" s="111"/>
      <c r="CO518" s="111"/>
      <c r="CP518" s="111"/>
      <c r="CQ518" s="111"/>
      <c r="CR518" s="111"/>
      <c r="CS518" s="111"/>
      <c r="CT518" s="111"/>
      <c r="CU518" s="111"/>
      <c r="CV518" s="111"/>
      <c r="CW518" s="111"/>
      <c r="CX518" s="111"/>
      <c r="CY518" s="111"/>
      <c r="CZ518" s="111"/>
      <c r="DA518" s="111"/>
      <c r="DB518" s="111"/>
      <c r="DC518" s="111"/>
      <c r="DD518" s="111"/>
      <c r="DE518" s="111"/>
      <c r="DF518" s="111"/>
      <c r="DG518" s="111"/>
      <c r="DH518" s="111"/>
      <c r="DI518" s="111"/>
      <c r="DJ518" s="111"/>
      <c r="DK518" s="111"/>
      <c r="DL518" s="111"/>
      <c r="DM518" s="111"/>
      <c r="DN518" s="111"/>
      <c r="DO518" s="111"/>
      <c r="DP518" s="111"/>
      <c r="DQ518" s="111"/>
      <c r="DR518" s="111"/>
      <c r="DS518" s="111"/>
      <c r="DT518" s="111"/>
      <c r="DU518" s="111"/>
      <c r="DV518" s="111"/>
      <c r="DW518" s="111"/>
      <c r="DX518" s="111"/>
      <c r="DY518" s="111"/>
      <c r="DZ518" s="111"/>
      <c r="EA518" s="111"/>
      <c r="EB518" s="111"/>
      <c r="EC518" s="111"/>
      <c r="ED518" s="111"/>
      <c r="EE518" s="111"/>
      <c r="EF518" s="111"/>
      <c r="EG518" s="111"/>
      <c r="EH518" s="111"/>
      <c r="EI518" s="111"/>
      <c r="EJ518" s="111"/>
      <c r="EK518" s="111"/>
      <c r="EL518" s="111"/>
      <c r="EM518" s="111"/>
      <c r="EN518" s="111"/>
      <c r="EO518" s="111"/>
      <c r="EP518" s="111"/>
      <c r="EQ518" s="111"/>
      <c r="ER518" s="111"/>
      <c r="ES518" s="111"/>
      <c r="ET518" s="111"/>
      <c r="EU518" s="111"/>
      <c r="EV518" s="111"/>
      <c r="EW518" s="111"/>
      <c r="EX518" s="111"/>
      <c r="EY518" s="111"/>
      <c r="EZ518" s="111"/>
      <c r="FA518" s="111"/>
      <c r="FB518" s="111"/>
      <c r="FC518" s="111"/>
      <c r="FD518" s="111"/>
      <c r="FE518" s="111"/>
      <c r="FF518" s="111"/>
      <c r="FG518" s="111"/>
      <c r="FH518" s="111"/>
      <c r="FI518" s="111"/>
      <c r="FJ518" s="111"/>
      <c r="FK518" s="111"/>
      <c r="FL518" s="111"/>
      <c r="FM518" s="111"/>
      <c r="FN518" s="111"/>
      <c r="FO518" s="111"/>
      <c r="FP518" s="111"/>
      <c r="FQ518" s="111"/>
      <c r="FR518" s="111"/>
      <c r="FS518" s="111"/>
      <c r="FT518" s="111"/>
      <c r="FU518" s="111"/>
      <c r="FV518" s="111"/>
      <c r="FW518" s="111"/>
      <c r="FX518" s="111"/>
      <c r="FY518" s="111"/>
      <c r="FZ518" s="111"/>
      <c r="GA518" s="111"/>
      <c r="GB518" s="111"/>
      <c r="GC518" s="111"/>
      <c r="GD518" s="111"/>
      <c r="GE518" s="111"/>
      <c r="GF518" s="111"/>
      <c r="GG518" s="111"/>
      <c r="GH518" s="111"/>
      <c r="GI518" s="111"/>
      <c r="GJ518" s="111"/>
      <c r="GK518" s="111"/>
      <c r="GL518" s="111"/>
      <c r="GM518" s="111"/>
      <c r="GN518" s="111"/>
      <c r="GO518" s="111"/>
      <c r="GP518" s="111"/>
      <c r="GQ518" s="111"/>
      <c r="GR518" s="111"/>
      <c r="GS518" s="111"/>
      <c r="GT518" s="111"/>
      <c r="GU518" s="111"/>
      <c r="GV518" s="111"/>
      <c r="GW518" s="111"/>
      <c r="GX518" s="111"/>
      <c r="GY518" s="111"/>
      <c r="GZ518" s="111"/>
      <c r="HA518" s="111"/>
      <c r="HB518" s="111"/>
      <c r="HC518" s="111"/>
      <c r="HD518" s="111"/>
      <c r="HE518" s="111"/>
      <c r="HF518" s="111"/>
      <c r="HG518" s="111"/>
      <c r="HH518" s="111"/>
      <c r="HI518" s="111"/>
      <c r="HJ518" s="111"/>
      <c r="HK518" s="111"/>
      <c r="HL518" s="111"/>
      <c r="HM518" s="111"/>
      <c r="HN518" s="111"/>
      <c r="HO518" s="111"/>
      <c r="HP518" s="111"/>
      <c r="HQ518" s="111"/>
      <c r="HR518" s="111"/>
      <c r="HS518" s="111"/>
      <c r="HT518" s="111"/>
      <c r="HU518" s="111"/>
      <c r="HV518" s="111"/>
      <c r="HW518" s="111"/>
      <c r="HX518" s="111"/>
      <c r="HY518" s="111"/>
      <c r="HZ518" s="111"/>
      <c r="IA518" s="111"/>
      <c r="IB518" s="111"/>
      <c r="IC518" s="111"/>
      <c r="ID518" s="111"/>
      <c r="IE518" s="111"/>
      <c r="IF518" s="111"/>
      <c r="IG518" s="111"/>
      <c r="IH518" s="111"/>
      <c r="II518" s="111"/>
      <c r="IJ518" s="111"/>
      <c r="IK518" s="111"/>
      <c r="IL518" s="111"/>
      <c r="IM518" s="111"/>
      <c r="IN518" s="111"/>
      <c r="IO518" s="111"/>
      <c r="IP518" s="111"/>
      <c r="IQ518" s="111"/>
      <c r="IR518" s="111"/>
      <c r="IS518" s="111"/>
      <c r="IT518" s="111"/>
      <c r="IU518" s="111"/>
      <c r="IV518" s="111"/>
      <c r="IW518" s="111"/>
      <c r="IX518" s="111"/>
      <c r="IY518" s="111"/>
      <c r="IZ518" s="111"/>
      <c r="JA518" s="111"/>
      <c r="JB518" s="111"/>
      <c r="JC518" s="111"/>
      <c r="JD518" s="111"/>
      <c r="JE518" s="111"/>
      <c r="JF518" s="111"/>
      <c r="JG518" s="111"/>
      <c r="JH518" s="111"/>
      <c r="JI518" s="111"/>
      <c r="JJ518" s="111"/>
      <c r="JK518" s="111"/>
      <c r="JL518" s="111"/>
      <c r="JM518" s="111"/>
      <c r="JN518" s="111"/>
      <c r="JO518" s="111"/>
      <c r="JP518" s="111"/>
      <c r="JQ518" s="111"/>
      <c r="JR518" s="111"/>
      <c r="JS518" s="111"/>
      <c r="JT518" s="111"/>
      <c r="JU518" s="111"/>
      <c r="JV518" s="111"/>
      <c r="JW518" s="111"/>
      <c r="JX518" s="111"/>
      <c r="JY518" s="111"/>
      <c r="JZ518" s="111"/>
      <c r="KA518" s="111"/>
      <c r="KB518" s="111"/>
      <c r="KC518" s="111"/>
      <c r="KD518" s="111"/>
      <c r="KE518" s="111"/>
      <c r="KF518" s="111"/>
      <c r="KG518" s="111"/>
      <c r="KH518" s="111"/>
      <c r="KI518" s="111"/>
      <c r="KJ518" s="111"/>
      <c r="KK518" s="111"/>
      <c r="KL518" s="111"/>
      <c r="KM518" s="111"/>
      <c r="KN518" s="111"/>
      <c r="KO518" s="111"/>
      <c r="KP518" s="111"/>
      <c r="KQ518" s="111"/>
      <c r="KR518" s="111"/>
      <c r="KS518" s="111"/>
      <c r="KT518" s="111"/>
      <c r="KU518" s="111"/>
      <c r="KV518" s="111"/>
      <c r="KW518" s="111"/>
      <c r="KX518" s="111"/>
      <c r="KY518" s="111"/>
      <c r="KZ518" s="111"/>
      <c r="LA518" s="111"/>
      <c r="LB518" s="111"/>
      <c r="LC518" s="111"/>
      <c r="LD518" s="111"/>
      <c r="LE518" s="111"/>
      <c r="LF518" s="111"/>
      <c r="LG518" s="111"/>
      <c r="LH518" s="111"/>
      <c r="LI518" s="111"/>
      <c r="LJ518" s="111"/>
      <c r="LK518" s="111"/>
      <c r="LL518" s="111"/>
      <c r="LM518" s="111"/>
      <c r="LN518" s="111"/>
      <c r="LO518" s="111"/>
      <c r="LP518" s="111"/>
      <c r="LQ518" s="111"/>
      <c r="LR518" s="111"/>
      <c r="LS518" s="111"/>
      <c r="LT518" s="111"/>
      <c r="LU518" s="111"/>
      <c r="LV518" s="111"/>
      <c r="LW518" s="111"/>
      <c r="LX518" s="111"/>
      <c r="LY518" s="111"/>
      <c r="LZ518" s="111"/>
      <c r="MA518" s="111"/>
      <c r="MB518" s="111"/>
      <c r="MC518" s="111"/>
      <c r="MD518" s="111"/>
      <c r="ME518" s="111"/>
      <c r="MF518" s="111"/>
      <c r="MG518" s="111"/>
      <c r="MH518" s="111"/>
      <c r="MI518" s="111"/>
      <c r="MJ518" s="111"/>
      <c r="MK518" s="111"/>
      <c r="ML518" s="111"/>
      <c r="MM518" s="111"/>
      <c r="MN518" s="111"/>
      <c r="MO518" s="111"/>
      <c r="MP518" s="111"/>
      <c r="MQ518" s="111"/>
      <c r="MR518" s="111"/>
      <c r="MS518" s="111"/>
      <c r="MT518" s="111"/>
      <c r="MU518" s="111"/>
      <c r="MV518" s="111"/>
      <c r="MW518" s="111"/>
      <c r="MX518" s="111"/>
      <c r="MY518" s="111"/>
      <c r="MZ518" s="111"/>
      <c r="NA518" s="111"/>
      <c r="NB518" s="111"/>
      <c r="NC518" s="111"/>
      <c r="ND518" s="111"/>
      <c r="NE518" s="111"/>
      <c r="NF518" s="111"/>
      <c r="NG518" s="111"/>
      <c r="NH518" s="111"/>
      <c r="NI518" s="111"/>
      <c r="NJ518" s="111"/>
      <c r="NK518" s="111"/>
      <c r="NL518" s="111"/>
      <c r="NM518" s="111"/>
      <c r="NN518" s="111"/>
      <c r="NO518" s="111"/>
      <c r="NP518" s="111"/>
      <c r="NQ518" s="111"/>
      <c r="NR518" s="111"/>
      <c r="NS518" s="111"/>
      <c r="NT518" s="111"/>
      <c r="NU518" s="111"/>
      <c r="NV518" s="111"/>
      <c r="NW518" s="111"/>
      <c r="NX518" s="111"/>
      <c r="NY518" s="111"/>
      <c r="NZ518" s="111"/>
      <c r="OA518" s="111"/>
      <c r="OB518" s="111"/>
      <c r="OC518" s="111"/>
      <c r="OD518" s="111"/>
      <c r="OE518" s="111"/>
      <c r="OF518" s="111"/>
      <c r="OG518" s="111"/>
      <c r="OH518" s="111"/>
      <c r="OI518" s="111"/>
      <c r="OJ518" s="111"/>
      <c r="OK518" s="111"/>
      <c r="OL518" s="111"/>
      <c r="OM518" s="111"/>
      <c r="ON518" s="111"/>
      <c r="OO518" s="111"/>
      <c r="OP518" s="111"/>
      <c r="OQ518" s="111"/>
      <c r="OR518" s="111"/>
      <c r="OS518" s="111"/>
      <c r="OT518" s="111"/>
      <c r="OU518" s="111"/>
      <c r="OV518" s="111"/>
      <c r="OW518" s="111"/>
      <c r="OX518" s="111"/>
      <c r="OY518" s="111"/>
      <c r="OZ518" s="111"/>
      <c r="PA518" s="111"/>
      <c r="PB518" s="111"/>
      <c r="PC518" s="111"/>
      <c r="PD518" s="111"/>
      <c r="PE518" s="111"/>
      <c r="PF518" s="111"/>
      <c r="PG518" s="111"/>
      <c r="PH518" s="111"/>
      <c r="PI518" s="111"/>
      <c r="PJ518" s="111"/>
      <c r="PK518" s="111"/>
      <c r="PL518" s="111"/>
      <c r="PM518" s="111"/>
      <c r="PN518" s="111"/>
      <c r="PO518" s="111"/>
      <c r="PP518" s="111"/>
      <c r="PQ518" s="111"/>
      <c r="PR518" s="111"/>
      <c r="PS518" s="111"/>
      <c r="PT518" s="111"/>
      <c r="PU518" s="111"/>
      <c r="PV518" s="111"/>
      <c r="PW518" s="111"/>
      <c r="PX518" s="111"/>
      <c r="PY518" s="111"/>
      <c r="PZ518" s="111"/>
      <c r="QA518" s="111"/>
      <c r="QB518" s="111"/>
      <c r="QC518" s="111"/>
      <c r="QD518" s="111"/>
      <c r="QE518" s="111"/>
      <c r="QF518" s="111"/>
      <c r="QG518" s="111"/>
      <c r="QH518" s="111"/>
      <c r="QI518" s="111"/>
      <c r="QJ518" s="111"/>
      <c r="QK518" s="111"/>
      <c r="QL518" s="111"/>
      <c r="QM518" s="111"/>
      <c r="QN518" s="111"/>
      <c r="QO518" s="111"/>
      <c r="QP518" s="111"/>
      <c r="QQ518" s="111"/>
      <c r="QR518" s="111"/>
      <c r="QS518" s="111"/>
      <c r="QT518" s="111"/>
      <c r="QU518" s="111"/>
      <c r="QV518" s="111"/>
      <c r="QW518" s="111"/>
      <c r="QX518" s="111"/>
      <c r="QY518" s="111"/>
      <c r="QZ518" s="111"/>
      <c r="RA518" s="111"/>
      <c r="RB518" s="111"/>
      <c r="RC518" s="111"/>
      <c r="RD518" s="111"/>
      <c r="RE518" s="111"/>
      <c r="RF518" s="111"/>
      <c r="RG518" s="111"/>
      <c r="RH518" s="111"/>
      <c r="RI518" s="111"/>
      <c r="RJ518" s="111"/>
      <c r="RK518" s="111"/>
      <c r="RL518" s="111"/>
      <c r="RM518" s="111"/>
      <c r="RN518" s="111"/>
      <c r="RO518" s="111"/>
      <c r="RP518" s="111"/>
      <c r="RQ518" s="111"/>
      <c r="RR518" s="111"/>
      <c r="RS518" s="111"/>
      <c r="RT518" s="111"/>
      <c r="RU518" s="111"/>
      <c r="RV518" s="111"/>
      <c r="RW518" s="111"/>
      <c r="RX518" s="111"/>
      <c r="RY518" s="111"/>
      <c r="RZ518" s="111"/>
      <c r="SA518" s="111"/>
      <c r="SB518" s="111"/>
      <c r="SC518" s="111"/>
      <c r="SD518" s="111"/>
      <c r="SE518" s="111"/>
      <c r="SF518" s="111"/>
      <c r="SG518" s="111"/>
      <c r="SH518" s="111"/>
      <c r="SI518" s="111"/>
      <c r="SJ518" s="111"/>
      <c r="SK518" s="111"/>
      <c r="SL518" s="111"/>
      <c r="SM518" s="111"/>
      <c r="SN518" s="111"/>
      <c r="SO518" s="111"/>
      <c r="SP518" s="111"/>
      <c r="SQ518" s="111"/>
      <c r="SR518" s="111"/>
      <c r="SS518" s="111"/>
      <c r="ST518" s="111"/>
      <c r="SU518" s="111"/>
      <c r="SV518" s="111"/>
      <c r="SW518" s="111"/>
      <c r="SX518" s="111"/>
      <c r="SY518" s="111"/>
      <c r="SZ518" s="111"/>
      <c r="TA518" s="111"/>
      <c r="TB518" s="111"/>
      <c r="TC518" s="111"/>
      <c r="TD518" s="111"/>
      <c r="TE518" s="111"/>
      <c r="TF518" s="111"/>
      <c r="TG518" s="111"/>
      <c r="TH518" s="111"/>
      <c r="TI518" s="111"/>
      <c r="TJ518" s="111"/>
      <c r="TK518" s="111"/>
      <c r="TL518" s="111"/>
      <c r="TM518" s="111"/>
      <c r="TN518" s="111"/>
      <c r="TO518" s="111"/>
      <c r="TP518" s="111"/>
      <c r="TQ518" s="111"/>
      <c r="TR518" s="111"/>
      <c r="TS518" s="111"/>
      <c r="TT518" s="111"/>
      <c r="TU518" s="111"/>
      <c r="TV518" s="111"/>
      <c r="TW518" s="111"/>
      <c r="TX518" s="111"/>
      <c r="TY518" s="111"/>
      <c r="TZ518" s="111"/>
      <c r="UA518" s="111"/>
      <c r="UB518" s="111"/>
      <c r="UC518" s="111"/>
      <c r="UD518" s="111"/>
      <c r="UE518" s="111"/>
      <c r="UF518" s="111"/>
      <c r="UG518" s="111"/>
      <c r="UH518" s="111"/>
      <c r="UI518" s="111"/>
      <c r="UJ518" s="111"/>
      <c r="UK518" s="111"/>
      <c r="UL518" s="111"/>
      <c r="UM518" s="111"/>
      <c r="UN518" s="111"/>
      <c r="UO518" s="111"/>
      <c r="UP518" s="111"/>
      <c r="UQ518" s="111"/>
      <c r="UR518" s="111"/>
      <c r="US518" s="111"/>
      <c r="UT518" s="111"/>
      <c r="UU518" s="111"/>
      <c r="UV518" s="111"/>
      <c r="UW518" s="111"/>
      <c r="UX518" s="111"/>
      <c r="UY518" s="111"/>
      <c r="UZ518" s="111"/>
      <c r="VA518" s="111"/>
      <c r="VB518" s="111"/>
      <c r="VC518" s="111"/>
      <c r="VD518" s="111"/>
      <c r="VE518" s="111"/>
      <c r="VF518" s="111"/>
      <c r="VG518" s="111"/>
      <c r="VH518" s="111"/>
      <c r="VI518" s="111"/>
      <c r="VJ518" s="111"/>
      <c r="VK518" s="111"/>
      <c r="VL518" s="111"/>
      <c r="VM518" s="111"/>
      <c r="VN518" s="111"/>
      <c r="VO518" s="111"/>
      <c r="VP518" s="111"/>
      <c r="VQ518" s="111"/>
      <c r="VR518" s="111"/>
      <c r="VS518" s="111"/>
      <c r="VT518" s="111"/>
      <c r="VU518" s="111"/>
      <c r="VV518" s="111"/>
      <c r="VW518" s="111"/>
      <c r="VX518" s="111"/>
      <c r="VY518" s="111"/>
      <c r="VZ518" s="111"/>
      <c r="WA518" s="111"/>
      <c r="WB518" s="111"/>
      <c r="WC518" s="111"/>
      <c r="WD518" s="111"/>
      <c r="WE518" s="111"/>
      <c r="WF518" s="111"/>
      <c r="WG518" s="111"/>
      <c r="WH518" s="111"/>
      <c r="WI518" s="111"/>
      <c r="WJ518" s="111"/>
      <c r="WK518" s="111"/>
      <c r="WL518" s="111"/>
      <c r="WM518" s="111"/>
      <c r="WN518" s="111"/>
      <c r="WO518" s="111"/>
      <c r="WP518" s="111"/>
      <c r="WQ518" s="111"/>
      <c r="WR518" s="111"/>
      <c r="WS518" s="111"/>
      <c r="WT518" s="111"/>
      <c r="WU518" s="111"/>
      <c r="WV518" s="111"/>
      <c r="WW518" s="111"/>
      <c r="WX518" s="111"/>
      <c r="WY518" s="111"/>
      <c r="WZ518" s="111"/>
      <c r="XA518" s="111"/>
      <c r="XB518" s="111"/>
      <c r="XC518" s="111"/>
      <c r="XD518" s="111"/>
      <c r="XE518" s="111"/>
      <c r="XF518" s="111"/>
      <c r="XG518" s="111"/>
      <c r="XH518" s="111"/>
      <c r="XI518" s="111"/>
      <c r="XJ518" s="111"/>
      <c r="XK518" s="111"/>
      <c r="XL518" s="111"/>
      <c r="XM518" s="111"/>
      <c r="XN518" s="111"/>
      <c r="XO518" s="111"/>
      <c r="XP518" s="111"/>
      <c r="XQ518" s="111"/>
      <c r="XR518" s="111"/>
      <c r="XS518" s="111"/>
      <c r="XT518" s="111"/>
      <c r="XU518" s="111"/>
      <c r="XV518" s="111"/>
      <c r="XW518" s="111"/>
      <c r="XX518" s="111"/>
      <c r="XY518" s="111"/>
      <c r="XZ518" s="111"/>
      <c r="YA518" s="111"/>
      <c r="YB518" s="111"/>
      <c r="YC518" s="111"/>
      <c r="YD518" s="111"/>
      <c r="YE518" s="111"/>
      <c r="YF518" s="111"/>
      <c r="YG518" s="111"/>
      <c r="YH518" s="111"/>
      <c r="YI518" s="111"/>
      <c r="YJ518" s="111"/>
      <c r="YK518" s="111"/>
      <c r="YL518" s="111"/>
      <c r="YM518" s="111"/>
      <c r="YN518" s="111"/>
      <c r="YO518" s="111"/>
      <c r="YP518" s="111"/>
      <c r="YQ518" s="111"/>
      <c r="YR518" s="111"/>
      <c r="YS518" s="111"/>
      <c r="YT518" s="111"/>
      <c r="YU518" s="111"/>
      <c r="YV518" s="111"/>
      <c r="YW518" s="111"/>
      <c r="YX518" s="111"/>
      <c r="YY518" s="111"/>
      <c r="YZ518" s="111"/>
      <c r="ZA518" s="111"/>
      <c r="ZB518" s="111"/>
      <c r="ZC518" s="111"/>
      <c r="ZD518" s="111"/>
      <c r="ZE518" s="111"/>
      <c r="ZF518" s="111"/>
      <c r="ZG518" s="111"/>
      <c r="ZH518" s="111"/>
      <c r="ZI518" s="111"/>
      <c r="ZJ518" s="111"/>
      <c r="ZK518" s="111"/>
      <c r="ZL518" s="111"/>
      <c r="ZM518" s="111"/>
      <c r="ZN518" s="111"/>
      <c r="ZO518" s="111"/>
      <c r="ZP518" s="111"/>
      <c r="ZQ518" s="111"/>
      <c r="ZR518" s="111"/>
      <c r="ZS518" s="111"/>
      <c r="ZT518" s="111"/>
      <c r="ZU518" s="111"/>
      <c r="ZV518" s="111"/>
      <c r="ZW518" s="111"/>
      <c r="ZX518" s="111"/>
      <c r="ZY518" s="111"/>
      <c r="ZZ518" s="111"/>
      <c r="AAA518" s="111"/>
      <c r="AAB518" s="111"/>
      <c r="AAC518" s="111"/>
      <c r="AAD518" s="111"/>
      <c r="AAE518" s="111"/>
      <c r="AAF518" s="111"/>
      <c r="AAG518" s="111"/>
      <c r="AAH518" s="111"/>
      <c r="AAI518" s="111"/>
      <c r="AAJ518" s="111"/>
      <c r="AAK518" s="111"/>
      <c r="AAL518" s="111"/>
      <c r="AAM518" s="111"/>
      <c r="AAN518" s="111"/>
      <c r="AAO518" s="111"/>
      <c r="AAP518" s="111"/>
      <c r="AAQ518" s="111"/>
      <c r="AAR518" s="111"/>
      <c r="AAS518" s="111"/>
      <c r="AAT518" s="111"/>
      <c r="AAU518" s="111"/>
      <c r="AAV518" s="111"/>
      <c r="AAW518" s="111"/>
      <c r="AAX518" s="111"/>
      <c r="AAY518" s="111"/>
      <c r="AAZ518" s="111"/>
      <c r="ABA518" s="111"/>
      <c r="ABB518" s="111"/>
      <c r="ABC518" s="111"/>
      <c r="ABD518" s="111"/>
      <c r="ABE518" s="111"/>
      <c r="ABF518" s="111"/>
      <c r="ABG518" s="111"/>
      <c r="ABH518" s="111"/>
      <c r="ABI518" s="111"/>
      <c r="ABJ518" s="111"/>
      <c r="ABK518" s="111"/>
      <c r="ABL518" s="111"/>
      <c r="ABM518" s="111"/>
      <c r="ABN518" s="111"/>
      <c r="ABO518" s="111"/>
      <c r="ABP518" s="111"/>
      <c r="ABQ518" s="111"/>
      <c r="ABR518" s="111"/>
      <c r="ABS518" s="111"/>
      <c r="ABT518" s="111"/>
      <c r="ABU518" s="111"/>
      <c r="ABV518" s="111"/>
      <c r="ABW518" s="111"/>
      <c r="ABX518" s="111"/>
      <c r="ABY518" s="111"/>
      <c r="ABZ518" s="111"/>
      <c r="ACA518" s="111"/>
      <c r="ACB518" s="111"/>
      <c r="ACC518" s="111"/>
      <c r="ACD518" s="111"/>
      <c r="ACE518" s="111"/>
      <c r="ACF518" s="111"/>
      <c r="ACG518" s="111"/>
      <c r="ACH518" s="111"/>
      <c r="ACI518" s="111"/>
      <c r="ACJ518" s="111"/>
      <c r="ACK518" s="111"/>
      <c r="ACL518" s="111"/>
      <c r="ACM518" s="111"/>
      <c r="ACN518" s="111"/>
      <c r="ACO518" s="111"/>
      <c r="ACP518" s="111"/>
      <c r="ACQ518" s="111"/>
      <c r="ACR518" s="111"/>
      <c r="ACS518" s="111"/>
      <c r="ACT518" s="111"/>
      <c r="ACU518" s="111"/>
      <c r="ACV518" s="111"/>
      <c r="ACW518" s="111"/>
      <c r="ACX518" s="111"/>
      <c r="ACY518" s="111"/>
      <c r="ACZ518" s="111"/>
      <c r="ADA518" s="111"/>
      <c r="ADB518" s="111"/>
      <c r="ADC518" s="111"/>
      <c r="ADD518" s="111"/>
      <c r="ADE518" s="111"/>
      <c r="ADF518" s="111"/>
      <c r="ADG518" s="111"/>
      <c r="ADH518" s="111"/>
      <c r="ADI518" s="111"/>
      <c r="ADJ518" s="111"/>
      <c r="ADK518" s="111"/>
      <c r="ADL518" s="111"/>
      <c r="ADM518" s="111"/>
      <c r="ADN518" s="111"/>
      <c r="ADO518" s="111"/>
      <c r="ADP518" s="111"/>
      <c r="ADQ518" s="111"/>
      <c r="ADR518" s="111"/>
      <c r="ADS518" s="111"/>
      <c r="ADT518" s="111"/>
      <c r="ADU518" s="111"/>
      <c r="ADV518" s="111"/>
    </row>
    <row r="519" spans="4:802" s="110" customFormat="1"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  <c r="AA519" s="111"/>
      <c r="AB519" s="111"/>
      <c r="AC519" s="111"/>
      <c r="AD519" s="111"/>
      <c r="AE519" s="111"/>
      <c r="AF519" s="111"/>
      <c r="AG519" s="111"/>
      <c r="AH519" s="111"/>
      <c r="AI519" s="111"/>
      <c r="AJ519" s="111"/>
      <c r="AK519" s="111"/>
      <c r="AL519" s="111"/>
      <c r="AM519" s="111"/>
      <c r="AN519" s="111"/>
      <c r="AO519" s="111"/>
      <c r="AP519" s="111"/>
      <c r="AQ519" s="111"/>
      <c r="AR519" s="111"/>
      <c r="AS519" s="111"/>
      <c r="AT519" s="111"/>
      <c r="AU519" s="111"/>
      <c r="AV519" s="111"/>
      <c r="AW519" s="111"/>
      <c r="AX519" s="111"/>
      <c r="AY519" s="111"/>
      <c r="AZ519" s="111"/>
      <c r="BA519" s="111"/>
      <c r="BB519" s="111"/>
      <c r="BC519" s="111"/>
      <c r="BD519" s="111"/>
      <c r="BE519" s="111"/>
      <c r="BF519" s="111"/>
      <c r="BG519" s="111"/>
      <c r="BH519" s="111"/>
      <c r="BI519" s="111"/>
      <c r="BJ519" s="111"/>
      <c r="BK519" s="111"/>
      <c r="BL519" s="111"/>
      <c r="BM519" s="111"/>
      <c r="BN519" s="111"/>
      <c r="BO519" s="111"/>
      <c r="BP519" s="111"/>
      <c r="BQ519" s="111"/>
      <c r="BR519" s="111"/>
      <c r="BS519" s="111"/>
      <c r="BT519" s="111"/>
      <c r="BU519" s="111"/>
      <c r="BV519" s="111"/>
      <c r="BW519" s="111"/>
      <c r="BX519" s="111"/>
      <c r="BY519" s="111"/>
      <c r="BZ519" s="111"/>
      <c r="CA519" s="111"/>
      <c r="CB519" s="111"/>
      <c r="CC519" s="111"/>
      <c r="CD519" s="111"/>
      <c r="CE519" s="111"/>
      <c r="CF519" s="111"/>
      <c r="CG519" s="111"/>
      <c r="CH519" s="111"/>
      <c r="CI519" s="111"/>
      <c r="CJ519" s="111"/>
      <c r="CK519" s="111"/>
      <c r="CL519" s="111"/>
      <c r="CM519" s="111"/>
      <c r="CN519" s="111"/>
      <c r="CO519" s="111"/>
      <c r="CP519" s="111"/>
      <c r="CQ519" s="111"/>
      <c r="CR519" s="111"/>
      <c r="CS519" s="111"/>
      <c r="CT519" s="111"/>
      <c r="CU519" s="111"/>
      <c r="CV519" s="111"/>
      <c r="CW519" s="111"/>
      <c r="CX519" s="111"/>
      <c r="CY519" s="111"/>
      <c r="CZ519" s="111"/>
      <c r="DA519" s="111"/>
      <c r="DB519" s="111"/>
      <c r="DC519" s="111"/>
      <c r="DD519" s="111"/>
      <c r="DE519" s="111"/>
      <c r="DF519" s="111"/>
      <c r="DG519" s="111"/>
      <c r="DH519" s="111"/>
      <c r="DI519" s="111"/>
      <c r="DJ519" s="111"/>
      <c r="DK519" s="111"/>
      <c r="DL519" s="111"/>
      <c r="DM519" s="111"/>
      <c r="DN519" s="111"/>
      <c r="DO519" s="111"/>
      <c r="DP519" s="111"/>
      <c r="DQ519" s="111"/>
      <c r="DR519" s="111"/>
      <c r="DS519" s="111"/>
      <c r="DT519" s="111"/>
      <c r="DU519" s="111"/>
      <c r="DV519" s="111"/>
      <c r="DW519" s="111"/>
      <c r="DX519" s="111"/>
      <c r="DY519" s="111"/>
      <c r="DZ519" s="111"/>
      <c r="EA519" s="111"/>
      <c r="EB519" s="111"/>
      <c r="EC519" s="111"/>
      <c r="ED519" s="111"/>
      <c r="EE519" s="111"/>
      <c r="EF519" s="111"/>
      <c r="EG519" s="111"/>
      <c r="EH519" s="111"/>
      <c r="EI519" s="111"/>
      <c r="EJ519" s="111"/>
      <c r="EK519" s="111"/>
      <c r="EL519" s="111"/>
      <c r="EM519" s="111"/>
      <c r="EN519" s="111"/>
      <c r="EO519" s="111"/>
      <c r="EP519" s="111"/>
      <c r="EQ519" s="111"/>
      <c r="ER519" s="111"/>
      <c r="ES519" s="111"/>
      <c r="ET519" s="111"/>
      <c r="EU519" s="111"/>
      <c r="EV519" s="111"/>
      <c r="EW519" s="111"/>
      <c r="EX519" s="111"/>
      <c r="EY519" s="111"/>
      <c r="EZ519" s="111"/>
      <c r="FA519" s="111"/>
      <c r="FB519" s="111"/>
      <c r="FC519" s="111"/>
      <c r="FD519" s="111"/>
      <c r="FE519" s="111"/>
      <c r="FF519" s="111"/>
      <c r="FG519" s="111"/>
      <c r="FH519" s="111"/>
      <c r="FI519" s="111"/>
      <c r="FJ519" s="111"/>
      <c r="FK519" s="111"/>
      <c r="FL519" s="111"/>
      <c r="FM519" s="111"/>
      <c r="FN519" s="111"/>
      <c r="FO519" s="111"/>
      <c r="FP519" s="111"/>
      <c r="FQ519" s="111"/>
      <c r="FR519" s="111"/>
      <c r="FS519" s="111"/>
      <c r="FT519" s="111"/>
      <c r="FU519" s="111"/>
      <c r="FV519" s="111"/>
      <c r="FW519" s="111"/>
      <c r="FX519" s="111"/>
      <c r="FY519" s="111"/>
      <c r="FZ519" s="111"/>
      <c r="GA519" s="111"/>
      <c r="GB519" s="111"/>
      <c r="GC519" s="111"/>
      <c r="GD519" s="111"/>
      <c r="GE519" s="111"/>
      <c r="GF519" s="111"/>
      <c r="GG519" s="111"/>
      <c r="GH519" s="111"/>
      <c r="GI519" s="111"/>
      <c r="GJ519" s="111"/>
      <c r="GK519" s="111"/>
      <c r="GL519" s="111"/>
      <c r="GM519" s="111"/>
      <c r="GN519" s="111"/>
      <c r="GO519" s="111"/>
      <c r="GP519" s="111"/>
      <c r="GQ519" s="111"/>
      <c r="GR519" s="111"/>
      <c r="GS519" s="111"/>
      <c r="GT519" s="111"/>
      <c r="GU519" s="111"/>
      <c r="GV519" s="111"/>
      <c r="GW519" s="111"/>
      <c r="GX519" s="111"/>
      <c r="GY519" s="111"/>
      <c r="GZ519" s="111"/>
      <c r="HA519" s="111"/>
      <c r="HB519" s="111"/>
      <c r="HC519" s="111"/>
      <c r="HD519" s="111"/>
      <c r="HE519" s="111"/>
      <c r="HF519" s="111"/>
      <c r="HG519" s="111"/>
      <c r="HH519" s="111"/>
      <c r="HI519" s="111"/>
      <c r="HJ519" s="111"/>
      <c r="HK519" s="111"/>
      <c r="HL519" s="111"/>
      <c r="HM519" s="111"/>
      <c r="HN519" s="111"/>
      <c r="HO519" s="111"/>
      <c r="HP519" s="111"/>
      <c r="HQ519" s="111"/>
      <c r="HR519" s="111"/>
      <c r="HS519" s="111"/>
      <c r="HT519" s="111"/>
      <c r="HU519" s="111"/>
      <c r="HV519" s="111"/>
      <c r="HW519" s="111"/>
      <c r="HX519" s="111"/>
      <c r="HY519" s="111"/>
      <c r="HZ519" s="111"/>
      <c r="IA519" s="111"/>
      <c r="IB519" s="111"/>
      <c r="IC519" s="111"/>
      <c r="ID519" s="111"/>
      <c r="IE519" s="111"/>
      <c r="IF519" s="111"/>
      <c r="IG519" s="111"/>
      <c r="IH519" s="111"/>
      <c r="II519" s="111"/>
      <c r="IJ519" s="111"/>
      <c r="IK519" s="111"/>
      <c r="IL519" s="111"/>
      <c r="IM519" s="111"/>
      <c r="IN519" s="111"/>
      <c r="IO519" s="111"/>
      <c r="IP519" s="111"/>
      <c r="IQ519" s="111"/>
      <c r="IR519" s="111"/>
      <c r="IS519" s="111"/>
      <c r="IT519" s="111"/>
      <c r="IU519" s="111"/>
      <c r="IV519" s="111"/>
      <c r="IW519" s="111"/>
      <c r="IX519" s="111"/>
      <c r="IY519" s="111"/>
      <c r="IZ519" s="111"/>
      <c r="JA519" s="111"/>
      <c r="JB519" s="111"/>
      <c r="JC519" s="111"/>
      <c r="JD519" s="111"/>
      <c r="JE519" s="111"/>
      <c r="JF519" s="111"/>
      <c r="JG519" s="111"/>
      <c r="JH519" s="111"/>
      <c r="JI519" s="111"/>
      <c r="JJ519" s="111"/>
      <c r="JK519" s="111"/>
      <c r="JL519" s="111"/>
      <c r="JM519" s="111"/>
      <c r="JN519" s="111"/>
      <c r="JO519" s="111"/>
      <c r="JP519" s="111"/>
      <c r="JQ519" s="111"/>
      <c r="JR519" s="111"/>
      <c r="JS519" s="111"/>
      <c r="JT519" s="111"/>
      <c r="JU519" s="111"/>
      <c r="JV519" s="111"/>
      <c r="JW519" s="111"/>
      <c r="JX519" s="111"/>
      <c r="JY519" s="111"/>
      <c r="JZ519" s="111"/>
      <c r="KA519" s="111"/>
      <c r="KB519" s="111"/>
      <c r="KC519" s="111"/>
      <c r="KD519" s="111"/>
      <c r="KE519" s="111"/>
      <c r="KF519" s="111"/>
      <c r="KG519" s="111"/>
      <c r="KH519" s="111"/>
      <c r="KI519" s="111"/>
      <c r="KJ519" s="111"/>
      <c r="KK519" s="111"/>
      <c r="KL519" s="111"/>
      <c r="KM519" s="111"/>
      <c r="KN519" s="111"/>
      <c r="KO519" s="111"/>
      <c r="KP519" s="111"/>
      <c r="KQ519" s="111"/>
      <c r="KR519" s="111"/>
      <c r="KS519" s="111"/>
      <c r="KT519" s="111"/>
      <c r="KU519" s="111"/>
      <c r="KV519" s="111"/>
      <c r="KW519" s="111"/>
      <c r="KX519" s="111"/>
      <c r="KY519" s="111"/>
      <c r="KZ519" s="111"/>
      <c r="LA519" s="111"/>
      <c r="LB519" s="111"/>
      <c r="LC519" s="111"/>
      <c r="LD519" s="111"/>
      <c r="LE519" s="111"/>
      <c r="LF519" s="111"/>
      <c r="LG519" s="111"/>
      <c r="LH519" s="111"/>
      <c r="LI519" s="111"/>
      <c r="LJ519" s="111"/>
      <c r="LK519" s="111"/>
      <c r="LL519" s="111"/>
      <c r="LM519" s="111"/>
      <c r="LN519" s="111"/>
      <c r="LO519" s="111"/>
      <c r="LP519" s="111"/>
      <c r="LQ519" s="111"/>
      <c r="LR519" s="111"/>
      <c r="LS519" s="111"/>
      <c r="LT519" s="111"/>
      <c r="LU519" s="111"/>
      <c r="LV519" s="111"/>
      <c r="LW519" s="111"/>
      <c r="LX519" s="111"/>
      <c r="LY519" s="111"/>
      <c r="LZ519" s="111"/>
      <c r="MA519" s="111"/>
      <c r="MB519" s="111"/>
      <c r="MC519" s="111"/>
      <c r="MD519" s="111"/>
      <c r="ME519" s="111"/>
      <c r="MF519" s="111"/>
      <c r="MG519" s="111"/>
      <c r="MH519" s="111"/>
      <c r="MI519" s="111"/>
      <c r="MJ519" s="111"/>
      <c r="MK519" s="111"/>
      <c r="ML519" s="111"/>
      <c r="MM519" s="111"/>
      <c r="MN519" s="111"/>
      <c r="MO519" s="111"/>
      <c r="MP519" s="111"/>
      <c r="MQ519" s="111"/>
      <c r="MR519" s="111"/>
      <c r="MS519" s="111"/>
      <c r="MT519" s="111"/>
      <c r="MU519" s="111"/>
      <c r="MV519" s="111"/>
      <c r="MW519" s="111"/>
      <c r="MX519" s="111"/>
      <c r="MY519" s="111"/>
      <c r="MZ519" s="111"/>
      <c r="NA519" s="111"/>
      <c r="NB519" s="111"/>
      <c r="NC519" s="111"/>
      <c r="ND519" s="111"/>
      <c r="NE519" s="111"/>
      <c r="NF519" s="111"/>
      <c r="NG519" s="111"/>
      <c r="NH519" s="111"/>
      <c r="NI519" s="111"/>
      <c r="NJ519" s="111"/>
      <c r="NK519" s="111"/>
      <c r="NL519" s="111"/>
      <c r="NM519" s="111"/>
      <c r="NN519" s="111"/>
      <c r="NO519" s="111"/>
      <c r="NP519" s="111"/>
      <c r="NQ519" s="111"/>
      <c r="NR519" s="111"/>
      <c r="NS519" s="111"/>
      <c r="NT519" s="111"/>
      <c r="NU519" s="111"/>
      <c r="NV519" s="111"/>
      <c r="NW519" s="111"/>
      <c r="NX519" s="111"/>
      <c r="NY519" s="111"/>
      <c r="NZ519" s="111"/>
      <c r="OA519" s="111"/>
      <c r="OB519" s="111"/>
      <c r="OC519" s="111"/>
      <c r="OD519" s="111"/>
      <c r="OE519" s="111"/>
      <c r="OF519" s="111"/>
      <c r="OG519" s="111"/>
      <c r="OH519" s="111"/>
      <c r="OI519" s="111"/>
      <c r="OJ519" s="111"/>
      <c r="OK519" s="111"/>
      <c r="OL519" s="111"/>
      <c r="OM519" s="111"/>
      <c r="ON519" s="111"/>
      <c r="OO519" s="111"/>
      <c r="OP519" s="111"/>
      <c r="OQ519" s="111"/>
      <c r="OR519" s="111"/>
      <c r="OS519" s="111"/>
      <c r="OT519" s="111"/>
      <c r="OU519" s="111"/>
      <c r="OV519" s="111"/>
      <c r="OW519" s="111"/>
      <c r="OX519" s="111"/>
      <c r="OY519" s="111"/>
      <c r="OZ519" s="111"/>
      <c r="PA519" s="111"/>
      <c r="PB519" s="111"/>
      <c r="PC519" s="111"/>
      <c r="PD519" s="111"/>
      <c r="PE519" s="111"/>
      <c r="PF519" s="111"/>
      <c r="PG519" s="111"/>
      <c r="PH519" s="111"/>
      <c r="PI519" s="111"/>
      <c r="PJ519" s="111"/>
      <c r="PK519" s="111"/>
      <c r="PL519" s="111"/>
      <c r="PM519" s="111"/>
      <c r="PN519" s="111"/>
      <c r="PO519" s="111"/>
      <c r="PP519" s="111"/>
      <c r="PQ519" s="111"/>
      <c r="PR519" s="111"/>
      <c r="PS519" s="111"/>
      <c r="PT519" s="111"/>
      <c r="PU519" s="111"/>
      <c r="PV519" s="111"/>
      <c r="PW519" s="111"/>
      <c r="PX519" s="111"/>
      <c r="PY519" s="111"/>
      <c r="PZ519" s="111"/>
      <c r="QA519" s="111"/>
      <c r="QB519" s="111"/>
      <c r="QC519" s="111"/>
      <c r="QD519" s="111"/>
      <c r="QE519" s="111"/>
      <c r="QF519" s="111"/>
      <c r="QG519" s="111"/>
      <c r="QH519" s="111"/>
      <c r="QI519" s="111"/>
      <c r="QJ519" s="111"/>
      <c r="QK519" s="111"/>
      <c r="QL519" s="111"/>
      <c r="QM519" s="111"/>
      <c r="QN519" s="111"/>
      <c r="QO519" s="111"/>
      <c r="QP519" s="111"/>
      <c r="QQ519" s="111"/>
      <c r="QR519" s="111"/>
      <c r="QS519" s="111"/>
      <c r="QT519" s="111"/>
      <c r="QU519" s="111"/>
      <c r="QV519" s="111"/>
      <c r="QW519" s="111"/>
      <c r="QX519" s="111"/>
      <c r="QY519" s="111"/>
      <c r="QZ519" s="111"/>
      <c r="RA519" s="111"/>
      <c r="RB519" s="111"/>
      <c r="RC519" s="111"/>
      <c r="RD519" s="111"/>
      <c r="RE519" s="111"/>
      <c r="RF519" s="111"/>
      <c r="RG519" s="111"/>
      <c r="RH519" s="111"/>
      <c r="RI519" s="111"/>
      <c r="RJ519" s="111"/>
      <c r="RK519" s="111"/>
      <c r="RL519" s="111"/>
      <c r="RM519" s="111"/>
      <c r="RN519" s="111"/>
      <c r="RO519" s="111"/>
      <c r="RP519" s="111"/>
      <c r="RQ519" s="111"/>
      <c r="RR519" s="111"/>
      <c r="RS519" s="111"/>
      <c r="RT519" s="111"/>
      <c r="RU519" s="111"/>
      <c r="RV519" s="111"/>
      <c r="RW519" s="111"/>
      <c r="RX519" s="111"/>
      <c r="RY519" s="111"/>
      <c r="RZ519" s="111"/>
      <c r="SA519" s="111"/>
      <c r="SB519" s="111"/>
      <c r="SC519" s="111"/>
      <c r="SD519" s="111"/>
      <c r="SE519" s="111"/>
      <c r="SF519" s="111"/>
      <c r="SG519" s="111"/>
      <c r="SH519" s="111"/>
      <c r="SI519" s="111"/>
      <c r="SJ519" s="111"/>
      <c r="SK519" s="111"/>
      <c r="SL519" s="111"/>
      <c r="SM519" s="111"/>
      <c r="SN519" s="111"/>
      <c r="SO519" s="111"/>
      <c r="SP519" s="111"/>
      <c r="SQ519" s="111"/>
      <c r="SR519" s="111"/>
      <c r="SS519" s="111"/>
      <c r="ST519" s="111"/>
      <c r="SU519" s="111"/>
      <c r="SV519" s="111"/>
      <c r="SW519" s="111"/>
      <c r="SX519" s="111"/>
      <c r="SY519" s="111"/>
      <c r="SZ519" s="111"/>
      <c r="TA519" s="111"/>
      <c r="TB519" s="111"/>
      <c r="TC519" s="111"/>
      <c r="TD519" s="111"/>
      <c r="TE519" s="111"/>
      <c r="TF519" s="111"/>
      <c r="TG519" s="111"/>
      <c r="TH519" s="111"/>
      <c r="TI519" s="111"/>
      <c r="TJ519" s="111"/>
      <c r="TK519" s="111"/>
      <c r="TL519" s="111"/>
      <c r="TM519" s="111"/>
      <c r="TN519" s="111"/>
      <c r="TO519" s="111"/>
      <c r="TP519" s="111"/>
      <c r="TQ519" s="111"/>
      <c r="TR519" s="111"/>
      <c r="TS519" s="111"/>
      <c r="TT519" s="111"/>
      <c r="TU519" s="111"/>
      <c r="TV519" s="111"/>
      <c r="TW519" s="111"/>
      <c r="TX519" s="111"/>
      <c r="TY519" s="111"/>
      <c r="TZ519" s="111"/>
      <c r="UA519" s="111"/>
      <c r="UB519" s="111"/>
      <c r="UC519" s="111"/>
      <c r="UD519" s="111"/>
      <c r="UE519" s="111"/>
      <c r="UF519" s="111"/>
      <c r="UG519" s="111"/>
      <c r="UH519" s="111"/>
      <c r="UI519" s="111"/>
      <c r="UJ519" s="111"/>
      <c r="UK519" s="111"/>
      <c r="UL519" s="111"/>
      <c r="UM519" s="111"/>
      <c r="UN519" s="111"/>
      <c r="UO519" s="111"/>
      <c r="UP519" s="111"/>
      <c r="UQ519" s="111"/>
      <c r="UR519" s="111"/>
      <c r="US519" s="111"/>
      <c r="UT519" s="111"/>
      <c r="UU519" s="111"/>
      <c r="UV519" s="111"/>
      <c r="UW519" s="111"/>
      <c r="UX519" s="111"/>
      <c r="UY519" s="111"/>
      <c r="UZ519" s="111"/>
      <c r="VA519" s="111"/>
      <c r="VB519" s="111"/>
      <c r="VC519" s="111"/>
      <c r="VD519" s="111"/>
      <c r="VE519" s="111"/>
      <c r="VF519" s="111"/>
      <c r="VG519" s="111"/>
      <c r="VH519" s="111"/>
      <c r="VI519" s="111"/>
      <c r="VJ519" s="111"/>
      <c r="VK519" s="111"/>
      <c r="VL519" s="111"/>
      <c r="VM519" s="111"/>
      <c r="VN519" s="111"/>
      <c r="VO519" s="111"/>
      <c r="VP519" s="111"/>
      <c r="VQ519" s="111"/>
      <c r="VR519" s="111"/>
      <c r="VS519" s="111"/>
      <c r="VT519" s="111"/>
      <c r="VU519" s="111"/>
      <c r="VV519" s="111"/>
      <c r="VW519" s="111"/>
      <c r="VX519" s="111"/>
      <c r="VY519" s="111"/>
      <c r="VZ519" s="111"/>
      <c r="WA519" s="111"/>
      <c r="WB519" s="111"/>
      <c r="WC519" s="111"/>
      <c r="WD519" s="111"/>
      <c r="WE519" s="111"/>
      <c r="WF519" s="111"/>
      <c r="WG519" s="111"/>
      <c r="WH519" s="111"/>
      <c r="WI519" s="111"/>
      <c r="WJ519" s="111"/>
      <c r="WK519" s="111"/>
      <c r="WL519" s="111"/>
      <c r="WM519" s="111"/>
      <c r="WN519" s="111"/>
      <c r="WO519" s="111"/>
      <c r="WP519" s="111"/>
      <c r="WQ519" s="111"/>
      <c r="WR519" s="111"/>
      <c r="WS519" s="111"/>
      <c r="WT519" s="111"/>
      <c r="WU519" s="111"/>
      <c r="WV519" s="111"/>
      <c r="WW519" s="111"/>
      <c r="WX519" s="111"/>
      <c r="WY519" s="111"/>
      <c r="WZ519" s="111"/>
      <c r="XA519" s="111"/>
      <c r="XB519" s="111"/>
      <c r="XC519" s="111"/>
      <c r="XD519" s="111"/>
      <c r="XE519" s="111"/>
      <c r="XF519" s="111"/>
      <c r="XG519" s="111"/>
      <c r="XH519" s="111"/>
      <c r="XI519" s="111"/>
      <c r="XJ519" s="111"/>
      <c r="XK519" s="111"/>
      <c r="XL519" s="111"/>
      <c r="XM519" s="111"/>
      <c r="XN519" s="111"/>
      <c r="XO519" s="111"/>
      <c r="XP519" s="111"/>
      <c r="XQ519" s="111"/>
      <c r="XR519" s="111"/>
      <c r="XS519" s="111"/>
      <c r="XT519" s="111"/>
      <c r="XU519" s="111"/>
      <c r="XV519" s="111"/>
      <c r="XW519" s="111"/>
      <c r="XX519" s="111"/>
      <c r="XY519" s="111"/>
      <c r="XZ519" s="111"/>
      <c r="YA519" s="111"/>
      <c r="YB519" s="111"/>
      <c r="YC519" s="111"/>
      <c r="YD519" s="111"/>
      <c r="YE519" s="111"/>
      <c r="YF519" s="111"/>
      <c r="YG519" s="111"/>
      <c r="YH519" s="111"/>
      <c r="YI519" s="111"/>
      <c r="YJ519" s="111"/>
      <c r="YK519" s="111"/>
      <c r="YL519" s="111"/>
      <c r="YM519" s="111"/>
      <c r="YN519" s="111"/>
      <c r="YO519" s="111"/>
      <c r="YP519" s="111"/>
      <c r="YQ519" s="111"/>
      <c r="YR519" s="111"/>
      <c r="YS519" s="111"/>
      <c r="YT519" s="111"/>
      <c r="YU519" s="111"/>
      <c r="YV519" s="111"/>
      <c r="YW519" s="111"/>
      <c r="YX519" s="111"/>
      <c r="YY519" s="111"/>
      <c r="YZ519" s="111"/>
      <c r="ZA519" s="111"/>
      <c r="ZB519" s="111"/>
      <c r="ZC519" s="111"/>
      <c r="ZD519" s="111"/>
      <c r="ZE519" s="111"/>
      <c r="ZF519" s="111"/>
      <c r="ZG519" s="111"/>
      <c r="ZH519" s="111"/>
      <c r="ZI519" s="111"/>
      <c r="ZJ519" s="111"/>
      <c r="ZK519" s="111"/>
      <c r="ZL519" s="111"/>
      <c r="ZM519" s="111"/>
      <c r="ZN519" s="111"/>
      <c r="ZO519" s="111"/>
      <c r="ZP519" s="111"/>
      <c r="ZQ519" s="111"/>
      <c r="ZR519" s="111"/>
      <c r="ZS519" s="111"/>
      <c r="ZT519" s="111"/>
      <c r="ZU519" s="111"/>
      <c r="ZV519" s="111"/>
      <c r="ZW519" s="111"/>
      <c r="ZX519" s="111"/>
      <c r="ZY519" s="111"/>
      <c r="ZZ519" s="111"/>
      <c r="AAA519" s="111"/>
      <c r="AAB519" s="111"/>
      <c r="AAC519" s="111"/>
      <c r="AAD519" s="111"/>
      <c r="AAE519" s="111"/>
      <c r="AAF519" s="111"/>
      <c r="AAG519" s="111"/>
      <c r="AAH519" s="111"/>
      <c r="AAI519" s="111"/>
      <c r="AAJ519" s="111"/>
      <c r="AAK519" s="111"/>
      <c r="AAL519" s="111"/>
      <c r="AAM519" s="111"/>
      <c r="AAN519" s="111"/>
      <c r="AAO519" s="111"/>
      <c r="AAP519" s="111"/>
      <c r="AAQ519" s="111"/>
      <c r="AAR519" s="111"/>
      <c r="AAS519" s="111"/>
      <c r="AAT519" s="111"/>
      <c r="AAU519" s="111"/>
      <c r="AAV519" s="111"/>
      <c r="AAW519" s="111"/>
      <c r="AAX519" s="111"/>
      <c r="AAY519" s="111"/>
      <c r="AAZ519" s="111"/>
      <c r="ABA519" s="111"/>
      <c r="ABB519" s="111"/>
      <c r="ABC519" s="111"/>
      <c r="ABD519" s="111"/>
      <c r="ABE519" s="111"/>
      <c r="ABF519" s="111"/>
      <c r="ABG519" s="111"/>
      <c r="ABH519" s="111"/>
      <c r="ABI519" s="111"/>
      <c r="ABJ519" s="111"/>
      <c r="ABK519" s="111"/>
      <c r="ABL519" s="111"/>
      <c r="ABM519" s="111"/>
      <c r="ABN519" s="111"/>
      <c r="ABO519" s="111"/>
      <c r="ABP519" s="111"/>
      <c r="ABQ519" s="111"/>
      <c r="ABR519" s="111"/>
      <c r="ABS519" s="111"/>
      <c r="ABT519" s="111"/>
      <c r="ABU519" s="111"/>
      <c r="ABV519" s="111"/>
      <c r="ABW519" s="111"/>
      <c r="ABX519" s="111"/>
      <c r="ABY519" s="111"/>
      <c r="ABZ519" s="111"/>
      <c r="ACA519" s="111"/>
      <c r="ACB519" s="111"/>
      <c r="ACC519" s="111"/>
      <c r="ACD519" s="111"/>
      <c r="ACE519" s="111"/>
      <c r="ACF519" s="111"/>
      <c r="ACG519" s="111"/>
      <c r="ACH519" s="111"/>
      <c r="ACI519" s="111"/>
      <c r="ACJ519" s="111"/>
      <c r="ACK519" s="111"/>
      <c r="ACL519" s="111"/>
      <c r="ACM519" s="111"/>
      <c r="ACN519" s="111"/>
      <c r="ACO519" s="111"/>
      <c r="ACP519" s="111"/>
      <c r="ACQ519" s="111"/>
      <c r="ACR519" s="111"/>
      <c r="ACS519" s="111"/>
      <c r="ACT519" s="111"/>
      <c r="ACU519" s="111"/>
      <c r="ACV519" s="111"/>
      <c r="ACW519" s="111"/>
      <c r="ACX519" s="111"/>
      <c r="ACY519" s="111"/>
      <c r="ACZ519" s="111"/>
      <c r="ADA519" s="111"/>
      <c r="ADB519" s="111"/>
      <c r="ADC519" s="111"/>
      <c r="ADD519" s="111"/>
      <c r="ADE519" s="111"/>
      <c r="ADF519" s="111"/>
      <c r="ADG519" s="111"/>
      <c r="ADH519" s="111"/>
      <c r="ADI519" s="111"/>
      <c r="ADJ519" s="111"/>
      <c r="ADK519" s="111"/>
      <c r="ADL519" s="111"/>
      <c r="ADM519" s="111"/>
      <c r="ADN519" s="111"/>
      <c r="ADO519" s="111"/>
      <c r="ADP519" s="111"/>
      <c r="ADQ519" s="111"/>
      <c r="ADR519" s="111"/>
      <c r="ADS519" s="111"/>
      <c r="ADT519" s="111"/>
      <c r="ADU519" s="111"/>
      <c r="ADV519" s="111"/>
    </row>
    <row r="520" spans="4:802" s="110" customFormat="1"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  <c r="AB520" s="111"/>
      <c r="AC520" s="111"/>
      <c r="AD520" s="111"/>
      <c r="AE520" s="111"/>
      <c r="AF520" s="111"/>
      <c r="AG520" s="111"/>
      <c r="AH520" s="111"/>
      <c r="AI520" s="111"/>
      <c r="AJ520" s="111"/>
      <c r="AK520" s="111"/>
      <c r="AL520" s="111"/>
      <c r="AM520" s="111"/>
      <c r="AN520" s="111"/>
      <c r="AO520" s="111"/>
      <c r="AP520" s="111"/>
      <c r="AQ520" s="111"/>
      <c r="AR520" s="111"/>
      <c r="AS520" s="111"/>
      <c r="AT520" s="111"/>
      <c r="AU520" s="111"/>
      <c r="AV520" s="111"/>
      <c r="AW520" s="111"/>
      <c r="AX520" s="111"/>
      <c r="AY520" s="111"/>
      <c r="AZ520" s="111"/>
      <c r="BA520" s="111"/>
      <c r="BB520" s="111"/>
      <c r="BC520" s="111"/>
      <c r="BD520" s="111"/>
      <c r="BE520" s="111"/>
      <c r="BF520" s="111"/>
      <c r="BG520" s="111"/>
      <c r="BH520" s="111"/>
      <c r="BI520" s="111"/>
      <c r="BJ520" s="111"/>
      <c r="BK520" s="111"/>
      <c r="BL520" s="111"/>
      <c r="BM520" s="111"/>
      <c r="BN520" s="111"/>
      <c r="BO520" s="111"/>
      <c r="BP520" s="111"/>
      <c r="BQ520" s="111"/>
      <c r="BR520" s="111"/>
      <c r="BS520" s="111"/>
      <c r="BT520" s="111"/>
      <c r="BU520" s="111"/>
      <c r="BV520" s="111"/>
      <c r="BW520" s="111"/>
      <c r="BX520" s="111"/>
      <c r="BY520" s="111"/>
      <c r="BZ520" s="111"/>
      <c r="CA520" s="111"/>
      <c r="CB520" s="111"/>
      <c r="CC520" s="111"/>
      <c r="CD520" s="111"/>
      <c r="CE520" s="111"/>
      <c r="CF520" s="111"/>
      <c r="CG520" s="111"/>
      <c r="CH520" s="111"/>
      <c r="CI520" s="111"/>
      <c r="CJ520" s="111"/>
      <c r="CK520" s="111"/>
      <c r="CL520" s="111"/>
      <c r="CM520" s="111"/>
      <c r="CN520" s="111"/>
      <c r="CO520" s="111"/>
      <c r="CP520" s="111"/>
      <c r="CQ520" s="111"/>
      <c r="CR520" s="111"/>
      <c r="CS520" s="111"/>
      <c r="CT520" s="111"/>
      <c r="CU520" s="111"/>
      <c r="CV520" s="111"/>
      <c r="CW520" s="111"/>
      <c r="CX520" s="111"/>
      <c r="CY520" s="111"/>
      <c r="CZ520" s="111"/>
      <c r="DA520" s="111"/>
      <c r="DB520" s="111"/>
      <c r="DC520" s="111"/>
      <c r="DD520" s="111"/>
      <c r="DE520" s="111"/>
      <c r="DF520" s="111"/>
      <c r="DG520" s="111"/>
      <c r="DH520" s="111"/>
      <c r="DI520" s="111"/>
      <c r="DJ520" s="111"/>
      <c r="DK520" s="111"/>
      <c r="DL520" s="111"/>
      <c r="DM520" s="111"/>
      <c r="DN520" s="111"/>
      <c r="DO520" s="111"/>
      <c r="DP520" s="111"/>
      <c r="DQ520" s="111"/>
      <c r="DR520" s="111"/>
      <c r="DS520" s="111"/>
      <c r="DT520" s="111"/>
      <c r="DU520" s="111"/>
      <c r="DV520" s="111"/>
      <c r="DW520" s="111"/>
      <c r="DX520" s="111"/>
      <c r="DY520" s="111"/>
      <c r="DZ520" s="111"/>
      <c r="EA520" s="111"/>
      <c r="EB520" s="111"/>
      <c r="EC520" s="111"/>
      <c r="ED520" s="111"/>
      <c r="EE520" s="111"/>
      <c r="EF520" s="111"/>
      <c r="EG520" s="111"/>
      <c r="EH520" s="111"/>
      <c r="EI520" s="111"/>
      <c r="EJ520" s="111"/>
      <c r="EK520" s="111"/>
      <c r="EL520" s="111"/>
      <c r="EM520" s="111"/>
      <c r="EN520" s="111"/>
      <c r="EO520" s="111"/>
      <c r="EP520" s="111"/>
      <c r="EQ520" s="111"/>
      <c r="ER520" s="111"/>
      <c r="ES520" s="111"/>
      <c r="ET520" s="111"/>
      <c r="EU520" s="111"/>
      <c r="EV520" s="111"/>
      <c r="EW520" s="111"/>
      <c r="EX520" s="111"/>
      <c r="EY520" s="111"/>
      <c r="EZ520" s="111"/>
      <c r="FA520" s="111"/>
      <c r="FB520" s="111"/>
      <c r="FC520" s="111"/>
      <c r="FD520" s="111"/>
      <c r="FE520" s="111"/>
      <c r="FF520" s="111"/>
      <c r="FG520" s="111"/>
      <c r="FH520" s="111"/>
      <c r="FI520" s="111"/>
      <c r="FJ520" s="111"/>
      <c r="FK520" s="111"/>
      <c r="FL520" s="111"/>
      <c r="FM520" s="111"/>
      <c r="FN520" s="111"/>
      <c r="FO520" s="111"/>
      <c r="FP520" s="111"/>
      <c r="FQ520" s="111"/>
      <c r="FR520" s="111"/>
      <c r="FS520" s="111"/>
      <c r="FT520" s="111"/>
      <c r="FU520" s="111"/>
      <c r="FV520" s="111"/>
      <c r="FW520" s="111"/>
      <c r="FX520" s="111"/>
      <c r="FY520" s="111"/>
      <c r="FZ520" s="111"/>
      <c r="GA520" s="111"/>
      <c r="GB520" s="111"/>
      <c r="GC520" s="111"/>
      <c r="GD520" s="111"/>
      <c r="GE520" s="111"/>
      <c r="GF520" s="111"/>
      <c r="GG520" s="111"/>
      <c r="GH520" s="111"/>
      <c r="GI520" s="111"/>
      <c r="GJ520" s="111"/>
      <c r="GK520" s="111"/>
      <c r="GL520" s="111"/>
      <c r="GM520" s="111"/>
      <c r="GN520" s="111"/>
      <c r="GO520" s="111"/>
      <c r="GP520" s="111"/>
      <c r="GQ520" s="111"/>
      <c r="GR520" s="111"/>
      <c r="GS520" s="111"/>
      <c r="GT520" s="111"/>
      <c r="GU520" s="111"/>
      <c r="GV520" s="111"/>
      <c r="GW520" s="111"/>
      <c r="GX520" s="111"/>
      <c r="GY520" s="111"/>
      <c r="GZ520" s="111"/>
      <c r="HA520" s="111"/>
      <c r="HB520" s="111"/>
      <c r="HC520" s="111"/>
      <c r="HD520" s="111"/>
      <c r="HE520" s="111"/>
      <c r="HF520" s="111"/>
      <c r="HG520" s="111"/>
      <c r="HH520" s="111"/>
      <c r="HI520" s="111"/>
      <c r="HJ520" s="111"/>
      <c r="HK520" s="111"/>
      <c r="HL520" s="111"/>
      <c r="HM520" s="111"/>
      <c r="HN520" s="111"/>
      <c r="HO520" s="111"/>
      <c r="HP520" s="111"/>
      <c r="HQ520" s="111"/>
      <c r="HR520" s="111"/>
      <c r="HS520" s="111"/>
      <c r="HT520" s="111"/>
      <c r="HU520" s="111"/>
      <c r="HV520" s="111"/>
      <c r="HW520" s="111"/>
      <c r="HX520" s="111"/>
      <c r="HY520" s="111"/>
      <c r="HZ520" s="111"/>
      <c r="IA520" s="111"/>
      <c r="IB520" s="111"/>
      <c r="IC520" s="111"/>
      <c r="ID520" s="111"/>
      <c r="IE520" s="111"/>
      <c r="IF520" s="111"/>
      <c r="IG520" s="111"/>
      <c r="IH520" s="111"/>
      <c r="II520" s="111"/>
      <c r="IJ520" s="111"/>
      <c r="IK520" s="111"/>
      <c r="IL520" s="111"/>
      <c r="IM520" s="111"/>
      <c r="IN520" s="111"/>
      <c r="IO520" s="111"/>
      <c r="IP520" s="111"/>
      <c r="IQ520" s="111"/>
      <c r="IR520" s="111"/>
      <c r="IS520" s="111"/>
      <c r="IT520" s="111"/>
      <c r="IU520" s="111"/>
      <c r="IV520" s="111"/>
      <c r="IW520" s="111"/>
      <c r="IX520" s="111"/>
      <c r="IY520" s="111"/>
      <c r="IZ520" s="111"/>
      <c r="JA520" s="111"/>
      <c r="JB520" s="111"/>
      <c r="JC520" s="111"/>
      <c r="JD520" s="111"/>
      <c r="JE520" s="111"/>
      <c r="JF520" s="111"/>
      <c r="JG520" s="111"/>
      <c r="JH520" s="111"/>
      <c r="JI520" s="111"/>
      <c r="JJ520" s="111"/>
      <c r="JK520" s="111"/>
      <c r="JL520" s="111"/>
      <c r="JM520" s="111"/>
      <c r="JN520" s="111"/>
      <c r="JO520" s="111"/>
      <c r="JP520" s="111"/>
      <c r="JQ520" s="111"/>
      <c r="JR520" s="111"/>
      <c r="JS520" s="111"/>
      <c r="JT520" s="111"/>
      <c r="JU520" s="111"/>
      <c r="JV520" s="111"/>
      <c r="JW520" s="111"/>
      <c r="JX520" s="111"/>
      <c r="JY520" s="111"/>
      <c r="JZ520" s="111"/>
      <c r="KA520" s="111"/>
      <c r="KB520" s="111"/>
      <c r="KC520" s="111"/>
      <c r="KD520" s="111"/>
      <c r="KE520" s="111"/>
      <c r="KF520" s="111"/>
      <c r="KG520" s="111"/>
      <c r="KH520" s="111"/>
      <c r="KI520" s="111"/>
      <c r="KJ520" s="111"/>
      <c r="KK520" s="111"/>
      <c r="KL520" s="111"/>
      <c r="KM520" s="111"/>
      <c r="KN520" s="111"/>
      <c r="KO520" s="111"/>
      <c r="KP520" s="111"/>
      <c r="KQ520" s="111"/>
      <c r="KR520" s="111"/>
      <c r="KS520" s="111"/>
      <c r="KT520" s="111"/>
      <c r="KU520" s="111"/>
      <c r="KV520" s="111"/>
      <c r="KW520" s="111"/>
      <c r="KX520" s="111"/>
      <c r="KY520" s="111"/>
      <c r="KZ520" s="111"/>
      <c r="LA520" s="111"/>
      <c r="LB520" s="111"/>
      <c r="LC520" s="111"/>
      <c r="LD520" s="111"/>
      <c r="LE520" s="111"/>
      <c r="LF520" s="111"/>
      <c r="LG520" s="111"/>
      <c r="LH520" s="111"/>
      <c r="LI520" s="111"/>
      <c r="LJ520" s="111"/>
      <c r="LK520" s="111"/>
      <c r="LL520" s="111"/>
      <c r="LM520" s="111"/>
      <c r="LN520" s="111"/>
      <c r="LO520" s="111"/>
      <c r="LP520" s="111"/>
      <c r="LQ520" s="111"/>
      <c r="LR520" s="111"/>
      <c r="LS520" s="111"/>
      <c r="LT520" s="111"/>
      <c r="LU520" s="111"/>
      <c r="LV520" s="111"/>
      <c r="LW520" s="111"/>
      <c r="LX520" s="111"/>
      <c r="LY520" s="111"/>
      <c r="LZ520" s="111"/>
      <c r="MA520" s="111"/>
      <c r="MB520" s="111"/>
      <c r="MC520" s="111"/>
      <c r="MD520" s="111"/>
      <c r="ME520" s="111"/>
      <c r="MF520" s="111"/>
      <c r="MG520" s="111"/>
      <c r="MH520" s="111"/>
      <c r="MI520" s="111"/>
      <c r="MJ520" s="111"/>
      <c r="MK520" s="111"/>
      <c r="ML520" s="111"/>
      <c r="MM520" s="111"/>
      <c r="MN520" s="111"/>
      <c r="MO520" s="111"/>
      <c r="MP520" s="111"/>
      <c r="MQ520" s="111"/>
      <c r="MR520" s="111"/>
      <c r="MS520" s="111"/>
      <c r="MT520" s="111"/>
      <c r="MU520" s="111"/>
      <c r="MV520" s="111"/>
      <c r="MW520" s="111"/>
      <c r="MX520" s="111"/>
      <c r="MY520" s="111"/>
      <c r="MZ520" s="111"/>
      <c r="NA520" s="111"/>
      <c r="NB520" s="111"/>
      <c r="NC520" s="111"/>
      <c r="ND520" s="111"/>
      <c r="NE520" s="111"/>
      <c r="NF520" s="111"/>
      <c r="NG520" s="111"/>
      <c r="NH520" s="111"/>
      <c r="NI520" s="111"/>
      <c r="NJ520" s="111"/>
      <c r="NK520" s="111"/>
      <c r="NL520" s="111"/>
      <c r="NM520" s="111"/>
      <c r="NN520" s="111"/>
      <c r="NO520" s="111"/>
      <c r="NP520" s="111"/>
      <c r="NQ520" s="111"/>
      <c r="NR520" s="111"/>
      <c r="NS520" s="111"/>
      <c r="NT520" s="111"/>
      <c r="NU520" s="111"/>
      <c r="NV520" s="111"/>
      <c r="NW520" s="111"/>
      <c r="NX520" s="111"/>
      <c r="NY520" s="111"/>
      <c r="NZ520" s="111"/>
      <c r="OA520" s="111"/>
      <c r="OB520" s="111"/>
      <c r="OC520" s="111"/>
      <c r="OD520" s="111"/>
      <c r="OE520" s="111"/>
      <c r="OF520" s="111"/>
      <c r="OG520" s="111"/>
      <c r="OH520" s="111"/>
      <c r="OI520" s="111"/>
      <c r="OJ520" s="111"/>
      <c r="OK520" s="111"/>
      <c r="OL520" s="111"/>
      <c r="OM520" s="111"/>
      <c r="ON520" s="111"/>
      <c r="OO520" s="111"/>
      <c r="OP520" s="111"/>
      <c r="OQ520" s="111"/>
      <c r="OR520" s="111"/>
      <c r="OS520" s="111"/>
      <c r="OT520" s="111"/>
      <c r="OU520" s="111"/>
      <c r="OV520" s="111"/>
      <c r="OW520" s="111"/>
      <c r="OX520" s="111"/>
      <c r="OY520" s="111"/>
      <c r="OZ520" s="111"/>
      <c r="PA520" s="111"/>
      <c r="PB520" s="111"/>
      <c r="PC520" s="111"/>
      <c r="PD520" s="111"/>
      <c r="PE520" s="111"/>
      <c r="PF520" s="111"/>
      <c r="PG520" s="111"/>
      <c r="PH520" s="111"/>
      <c r="PI520" s="111"/>
      <c r="PJ520" s="111"/>
      <c r="PK520" s="111"/>
      <c r="PL520" s="111"/>
      <c r="PM520" s="111"/>
      <c r="PN520" s="111"/>
      <c r="PO520" s="111"/>
      <c r="PP520" s="111"/>
      <c r="PQ520" s="111"/>
      <c r="PR520" s="111"/>
      <c r="PS520" s="111"/>
      <c r="PT520" s="111"/>
      <c r="PU520" s="111"/>
      <c r="PV520" s="111"/>
      <c r="PW520" s="111"/>
      <c r="PX520" s="111"/>
      <c r="PY520" s="111"/>
      <c r="PZ520" s="111"/>
      <c r="QA520" s="111"/>
      <c r="QB520" s="111"/>
      <c r="QC520" s="111"/>
      <c r="QD520" s="111"/>
      <c r="QE520" s="111"/>
      <c r="QF520" s="111"/>
      <c r="QG520" s="111"/>
      <c r="QH520" s="111"/>
      <c r="QI520" s="111"/>
      <c r="QJ520" s="111"/>
      <c r="QK520" s="111"/>
      <c r="QL520" s="111"/>
      <c r="QM520" s="111"/>
      <c r="QN520" s="111"/>
      <c r="QO520" s="111"/>
      <c r="QP520" s="111"/>
      <c r="QQ520" s="111"/>
      <c r="QR520" s="111"/>
      <c r="QS520" s="111"/>
      <c r="QT520" s="111"/>
      <c r="QU520" s="111"/>
      <c r="QV520" s="111"/>
      <c r="QW520" s="111"/>
      <c r="QX520" s="111"/>
      <c r="QY520" s="111"/>
      <c r="QZ520" s="111"/>
      <c r="RA520" s="111"/>
      <c r="RB520" s="111"/>
      <c r="RC520" s="111"/>
      <c r="RD520" s="111"/>
      <c r="RE520" s="111"/>
      <c r="RF520" s="111"/>
      <c r="RG520" s="111"/>
      <c r="RH520" s="111"/>
      <c r="RI520" s="111"/>
      <c r="RJ520" s="111"/>
      <c r="RK520" s="111"/>
      <c r="RL520" s="111"/>
      <c r="RM520" s="111"/>
      <c r="RN520" s="111"/>
      <c r="RO520" s="111"/>
      <c r="RP520" s="111"/>
      <c r="RQ520" s="111"/>
      <c r="RR520" s="111"/>
      <c r="RS520" s="111"/>
      <c r="RT520" s="111"/>
      <c r="RU520" s="111"/>
      <c r="RV520" s="111"/>
      <c r="RW520" s="111"/>
      <c r="RX520" s="111"/>
      <c r="RY520" s="111"/>
      <c r="RZ520" s="111"/>
      <c r="SA520" s="111"/>
      <c r="SB520" s="111"/>
      <c r="SC520" s="111"/>
      <c r="SD520" s="111"/>
      <c r="SE520" s="111"/>
      <c r="SF520" s="111"/>
      <c r="SG520" s="111"/>
      <c r="SH520" s="111"/>
      <c r="SI520" s="111"/>
      <c r="SJ520" s="111"/>
      <c r="SK520" s="111"/>
      <c r="SL520" s="111"/>
      <c r="SM520" s="111"/>
      <c r="SN520" s="111"/>
      <c r="SO520" s="111"/>
      <c r="SP520" s="111"/>
      <c r="SQ520" s="111"/>
      <c r="SR520" s="111"/>
      <c r="SS520" s="111"/>
      <c r="ST520" s="111"/>
      <c r="SU520" s="111"/>
      <c r="SV520" s="111"/>
      <c r="SW520" s="111"/>
      <c r="SX520" s="111"/>
      <c r="SY520" s="111"/>
      <c r="SZ520" s="111"/>
      <c r="TA520" s="111"/>
      <c r="TB520" s="111"/>
      <c r="TC520" s="111"/>
      <c r="TD520" s="111"/>
      <c r="TE520" s="111"/>
      <c r="TF520" s="111"/>
      <c r="TG520" s="111"/>
      <c r="TH520" s="111"/>
      <c r="TI520" s="111"/>
      <c r="TJ520" s="111"/>
      <c r="TK520" s="111"/>
      <c r="TL520" s="111"/>
      <c r="TM520" s="111"/>
      <c r="TN520" s="111"/>
      <c r="TO520" s="111"/>
      <c r="TP520" s="111"/>
      <c r="TQ520" s="111"/>
      <c r="TR520" s="111"/>
      <c r="TS520" s="111"/>
      <c r="TT520" s="111"/>
      <c r="TU520" s="111"/>
      <c r="TV520" s="111"/>
      <c r="TW520" s="111"/>
      <c r="TX520" s="111"/>
      <c r="TY520" s="111"/>
      <c r="TZ520" s="111"/>
      <c r="UA520" s="111"/>
      <c r="UB520" s="111"/>
      <c r="UC520" s="111"/>
      <c r="UD520" s="111"/>
      <c r="UE520" s="111"/>
      <c r="UF520" s="111"/>
      <c r="UG520" s="111"/>
      <c r="UH520" s="111"/>
      <c r="UI520" s="111"/>
      <c r="UJ520" s="111"/>
      <c r="UK520" s="111"/>
      <c r="UL520" s="111"/>
      <c r="UM520" s="111"/>
      <c r="UN520" s="111"/>
      <c r="UO520" s="111"/>
      <c r="UP520" s="111"/>
      <c r="UQ520" s="111"/>
      <c r="UR520" s="111"/>
      <c r="US520" s="111"/>
      <c r="UT520" s="111"/>
      <c r="UU520" s="111"/>
      <c r="UV520" s="111"/>
      <c r="UW520" s="111"/>
      <c r="UX520" s="111"/>
      <c r="UY520" s="111"/>
      <c r="UZ520" s="111"/>
      <c r="VA520" s="111"/>
      <c r="VB520" s="111"/>
      <c r="VC520" s="111"/>
      <c r="VD520" s="111"/>
      <c r="VE520" s="111"/>
      <c r="VF520" s="111"/>
      <c r="VG520" s="111"/>
      <c r="VH520" s="111"/>
      <c r="VI520" s="111"/>
      <c r="VJ520" s="111"/>
      <c r="VK520" s="111"/>
      <c r="VL520" s="111"/>
      <c r="VM520" s="111"/>
      <c r="VN520" s="111"/>
      <c r="VO520" s="111"/>
      <c r="VP520" s="111"/>
      <c r="VQ520" s="111"/>
      <c r="VR520" s="111"/>
      <c r="VS520" s="111"/>
      <c r="VT520" s="111"/>
      <c r="VU520" s="111"/>
      <c r="VV520" s="111"/>
      <c r="VW520" s="111"/>
      <c r="VX520" s="111"/>
      <c r="VY520" s="111"/>
      <c r="VZ520" s="111"/>
      <c r="WA520" s="111"/>
      <c r="WB520" s="111"/>
      <c r="WC520" s="111"/>
      <c r="WD520" s="111"/>
      <c r="WE520" s="111"/>
      <c r="WF520" s="111"/>
      <c r="WG520" s="111"/>
      <c r="WH520" s="111"/>
      <c r="WI520" s="111"/>
      <c r="WJ520" s="111"/>
      <c r="WK520" s="111"/>
      <c r="WL520" s="111"/>
      <c r="WM520" s="111"/>
      <c r="WN520" s="111"/>
      <c r="WO520" s="111"/>
      <c r="WP520" s="111"/>
      <c r="WQ520" s="111"/>
      <c r="WR520" s="111"/>
      <c r="WS520" s="111"/>
      <c r="WT520" s="111"/>
      <c r="WU520" s="111"/>
      <c r="WV520" s="111"/>
      <c r="WW520" s="111"/>
      <c r="WX520" s="111"/>
      <c r="WY520" s="111"/>
      <c r="WZ520" s="111"/>
      <c r="XA520" s="111"/>
      <c r="XB520" s="111"/>
      <c r="XC520" s="111"/>
      <c r="XD520" s="111"/>
      <c r="XE520" s="111"/>
      <c r="XF520" s="111"/>
      <c r="XG520" s="111"/>
      <c r="XH520" s="111"/>
      <c r="XI520" s="111"/>
      <c r="XJ520" s="111"/>
      <c r="XK520" s="111"/>
      <c r="XL520" s="111"/>
      <c r="XM520" s="111"/>
      <c r="XN520" s="111"/>
      <c r="XO520" s="111"/>
      <c r="XP520" s="111"/>
      <c r="XQ520" s="111"/>
      <c r="XR520" s="111"/>
      <c r="XS520" s="111"/>
      <c r="XT520" s="111"/>
      <c r="XU520" s="111"/>
      <c r="XV520" s="111"/>
      <c r="XW520" s="111"/>
      <c r="XX520" s="111"/>
      <c r="XY520" s="111"/>
      <c r="XZ520" s="111"/>
      <c r="YA520" s="111"/>
      <c r="YB520" s="111"/>
      <c r="YC520" s="111"/>
      <c r="YD520" s="111"/>
      <c r="YE520" s="111"/>
      <c r="YF520" s="111"/>
      <c r="YG520" s="111"/>
      <c r="YH520" s="111"/>
      <c r="YI520" s="111"/>
      <c r="YJ520" s="111"/>
      <c r="YK520" s="111"/>
      <c r="YL520" s="111"/>
      <c r="YM520" s="111"/>
      <c r="YN520" s="111"/>
      <c r="YO520" s="111"/>
      <c r="YP520" s="111"/>
      <c r="YQ520" s="111"/>
      <c r="YR520" s="111"/>
      <c r="YS520" s="111"/>
      <c r="YT520" s="111"/>
      <c r="YU520" s="111"/>
      <c r="YV520" s="111"/>
      <c r="YW520" s="111"/>
      <c r="YX520" s="111"/>
      <c r="YY520" s="111"/>
      <c r="YZ520" s="111"/>
      <c r="ZA520" s="111"/>
      <c r="ZB520" s="111"/>
      <c r="ZC520" s="111"/>
      <c r="ZD520" s="111"/>
      <c r="ZE520" s="111"/>
      <c r="ZF520" s="111"/>
      <c r="ZG520" s="111"/>
      <c r="ZH520" s="111"/>
      <c r="ZI520" s="111"/>
      <c r="ZJ520" s="111"/>
      <c r="ZK520" s="111"/>
      <c r="ZL520" s="111"/>
      <c r="ZM520" s="111"/>
      <c r="ZN520" s="111"/>
      <c r="ZO520" s="111"/>
      <c r="ZP520" s="111"/>
      <c r="ZQ520" s="111"/>
      <c r="ZR520" s="111"/>
      <c r="ZS520" s="111"/>
      <c r="ZT520" s="111"/>
      <c r="ZU520" s="111"/>
      <c r="ZV520" s="111"/>
      <c r="ZW520" s="111"/>
      <c r="ZX520" s="111"/>
      <c r="ZY520" s="111"/>
      <c r="ZZ520" s="111"/>
      <c r="AAA520" s="111"/>
      <c r="AAB520" s="111"/>
      <c r="AAC520" s="111"/>
      <c r="AAD520" s="111"/>
      <c r="AAE520" s="111"/>
      <c r="AAF520" s="111"/>
      <c r="AAG520" s="111"/>
      <c r="AAH520" s="111"/>
      <c r="AAI520" s="111"/>
      <c r="AAJ520" s="111"/>
      <c r="AAK520" s="111"/>
      <c r="AAL520" s="111"/>
      <c r="AAM520" s="111"/>
      <c r="AAN520" s="111"/>
      <c r="AAO520" s="111"/>
      <c r="AAP520" s="111"/>
      <c r="AAQ520" s="111"/>
      <c r="AAR520" s="111"/>
      <c r="AAS520" s="111"/>
      <c r="AAT520" s="111"/>
      <c r="AAU520" s="111"/>
      <c r="AAV520" s="111"/>
      <c r="AAW520" s="111"/>
      <c r="AAX520" s="111"/>
      <c r="AAY520" s="111"/>
      <c r="AAZ520" s="111"/>
      <c r="ABA520" s="111"/>
      <c r="ABB520" s="111"/>
      <c r="ABC520" s="111"/>
      <c r="ABD520" s="111"/>
      <c r="ABE520" s="111"/>
      <c r="ABF520" s="111"/>
      <c r="ABG520" s="111"/>
      <c r="ABH520" s="111"/>
      <c r="ABI520" s="111"/>
      <c r="ABJ520" s="111"/>
      <c r="ABK520" s="111"/>
      <c r="ABL520" s="111"/>
      <c r="ABM520" s="111"/>
      <c r="ABN520" s="111"/>
      <c r="ABO520" s="111"/>
      <c r="ABP520" s="111"/>
      <c r="ABQ520" s="111"/>
      <c r="ABR520" s="111"/>
      <c r="ABS520" s="111"/>
      <c r="ABT520" s="111"/>
      <c r="ABU520" s="111"/>
      <c r="ABV520" s="111"/>
      <c r="ABW520" s="111"/>
      <c r="ABX520" s="111"/>
      <c r="ABY520" s="111"/>
      <c r="ABZ520" s="111"/>
      <c r="ACA520" s="111"/>
      <c r="ACB520" s="111"/>
      <c r="ACC520" s="111"/>
      <c r="ACD520" s="111"/>
      <c r="ACE520" s="111"/>
      <c r="ACF520" s="111"/>
      <c r="ACG520" s="111"/>
      <c r="ACH520" s="111"/>
      <c r="ACI520" s="111"/>
      <c r="ACJ520" s="111"/>
      <c r="ACK520" s="111"/>
      <c r="ACL520" s="111"/>
      <c r="ACM520" s="111"/>
      <c r="ACN520" s="111"/>
      <c r="ACO520" s="111"/>
      <c r="ACP520" s="111"/>
      <c r="ACQ520" s="111"/>
      <c r="ACR520" s="111"/>
      <c r="ACS520" s="111"/>
      <c r="ACT520" s="111"/>
      <c r="ACU520" s="111"/>
      <c r="ACV520" s="111"/>
      <c r="ACW520" s="111"/>
      <c r="ACX520" s="111"/>
      <c r="ACY520" s="111"/>
      <c r="ACZ520" s="111"/>
      <c r="ADA520" s="111"/>
      <c r="ADB520" s="111"/>
      <c r="ADC520" s="111"/>
      <c r="ADD520" s="111"/>
      <c r="ADE520" s="111"/>
      <c r="ADF520" s="111"/>
      <c r="ADG520" s="111"/>
      <c r="ADH520" s="111"/>
      <c r="ADI520" s="111"/>
      <c r="ADJ520" s="111"/>
      <c r="ADK520" s="111"/>
      <c r="ADL520" s="111"/>
      <c r="ADM520" s="111"/>
      <c r="ADN520" s="111"/>
      <c r="ADO520" s="111"/>
      <c r="ADP520" s="111"/>
      <c r="ADQ520" s="111"/>
      <c r="ADR520" s="111"/>
      <c r="ADS520" s="111"/>
      <c r="ADT520" s="111"/>
      <c r="ADU520" s="111"/>
      <c r="ADV520" s="111"/>
    </row>
    <row r="521" spans="4:802" s="110" customFormat="1"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  <c r="AA521" s="111"/>
      <c r="AB521" s="111"/>
      <c r="AC521" s="111"/>
      <c r="AD521" s="111"/>
      <c r="AE521" s="111"/>
      <c r="AF521" s="111"/>
      <c r="AG521" s="111"/>
      <c r="AH521" s="111"/>
      <c r="AI521" s="111"/>
      <c r="AJ521" s="111"/>
      <c r="AK521" s="111"/>
      <c r="AL521" s="111"/>
      <c r="AM521" s="111"/>
      <c r="AN521" s="111"/>
      <c r="AO521" s="111"/>
      <c r="AP521" s="111"/>
      <c r="AQ521" s="111"/>
      <c r="AR521" s="111"/>
      <c r="AS521" s="111"/>
      <c r="AT521" s="111"/>
      <c r="AU521" s="111"/>
      <c r="AV521" s="111"/>
      <c r="AW521" s="111"/>
      <c r="AX521" s="111"/>
      <c r="AY521" s="111"/>
      <c r="AZ521" s="111"/>
      <c r="BA521" s="111"/>
      <c r="BB521" s="111"/>
      <c r="BC521" s="111"/>
      <c r="BD521" s="111"/>
      <c r="BE521" s="111"/>
      <c r="BF521" s="111"/>
      <c r="BG521" s="111"/>
      <c r="BH521" s="111"/>
      <c r="BI521" s="111"/>
      <c r="BJ521" s="111"/>
      <c r="BK521" s="111"/>
      <c r="BL521" s="111"/>
      <c r="BM521" s="111"/>
      <c r="BN521" s="111"/>
      <c r="BO521" s="111"/>
      <c r="BP521" s="111"/>
      <c r="BQ521" s="111"/>
      <c r="BR521" s="111"/>
      <c r="BS521" s="111"/>
      <c r="BT521" s="111"/>
      <c r="BU521" s="111"/>
      <c r="BV521" s="111"/>
      <c r="BW521" s="111"/>
      <c r="BX521" s="111"/>
      <c r="BY521" s="111"/>
      <c r="BZ521" s="111"/>
      <c r="CA521" s="111"/>
      <c r="CB521" s="111"/>
      <c r="CC521" s="111"/>
      <c r="CD521" s="111"/>
      <c r="CE521" s="111"/>
      <c r="CF521" s="111"/>
      <c r="CG521" s="111"/>
      <c r="CH521" s="111"/>
      <c r="CI521" s="111"/>
      <c r="CJ521" s="111"/>
      <c r="CK521" s="111"/>
      <c r="CL521" s="111"/>
      <c r="CM521" s="111"/>
      <c r="CN521" s="111"/>
      <c r="CO521" s="111"/>
      <c r="CP521" s="111"/>
      <c r="CQ521" s="111"/>
      <c r="CR521" s="111"/>
      <c r="CS521" s="111"/>
      <c r="CT521" s="111"/>
      <c r="CU521" s="111"/>
      <c r="CV521" s="111"/>
      <c r="CW521" s="111"/>
      <c r="CX521" s="111"/>
      <c r="CY521" s="111"/>
      <c r="CZ521" s="111"/>
      <c r="DA521" s="111"/>
      <c r="DB521" s="111"/>
      <c r="DC521" s="111"/>
      <c r="DD521" s="111"/>
      <c r="DE521" s="111"/>
      <c r="DF521" s="111"/>
      <c r="DG521" s="111"/>
      <c r="DH521" s="111"/>
      <c r="DI521" s="111"/>
      <c r="DJ521" s="111"/>
      <c r="DK521" s="111"/>
      <c r="DL521" s="111"/>
      <c r="DM521" s="111"/>
      <c r="DN521" s="111"/>
      <c r="DO521" s="111"/>
      <c r="DP521" s="111"/>
      <c r="DQ521" s="111"/>
      <c r="DR521" s="111"/>
      <c r="DS521" s="111"/>
      <c r="DT521" s="111"/>
      <c r="DU521" s="111"/>
      <c r="DV521" s="111"/>
      <c r="DW521" s="111"/>
      <c r="DX521" s="111"/>
      <c r="DY521" s="111"/>
      <c r="DZ521" s="111"/>
      <c r="EA521" s="111"/>
      <c r="EB521" s="111"/>
      <c r="EC521" s="111"/>
      <c r="ED521" s="111"/>
      <c r="EE521" s="111"/>
      <c r="EF521" s="111"/>
      <c r="EG521" s="111"/>
      <c r="EH521" s="111"/>
      <c r="EI521" s="111"/>
      <c r="EJ521" s="111"/>
      <c r="EK521" s="111"/>
      <c r="EL521" s="111"/>
      <c r="EM521" s="111"/>
      <c r="EN521" s="111"/>
      <c r="EO521" s="111"/>
      <c r="EP521" s="111"/>
      <c r="EQ521" s="111"/>
      <c r="ER521" s="111"/>
      <c r="ES521" s="111"/>
      <c r="ET521" s="111"/>
      <c r="EU521" s="111"/>
      <c r="EV521" s="111"/>
      <c r="EW521" s="111"/>
      <c r="EX521" s="111"/>
      <c r="EY521" s="111"/>
      <c r="EZ521" s="111"/>
      <c r="FA521" s="111"/>
      <c r="FB521" s="111"/>
      <c r="FC521" s="111"/>
      <c r="FD521" s="111"/>
      <c r="FE521" s="111"/>
      <c r="FF521" s="111"/>
      <c r="FG521" s="111"/>
      <c r="FH521" s="111"/>
      <c r="FI521" s="111"/>
      <c r="FJ521" s="111"/>
      <c r="FK521" s="111"/>
      <c r="FL521" s="111"/>
      <c r="FM521" s="111"/>
      <c r="FN521" s="111"/>
      <c r="FO521" s="111"/>
      <c r="FP521" s="111"/>
      <c r="FQ521" s="111"/>
      <c r="FR521" s="111"/>
      <c r="FS521" s="111"/>
      <c r="FT521" s="111"/>
      <c r="FU521" s="111"/>
      <c r="FV521" s="111"/>
      <c r="FW521" s="111"/>
      <c r="FX521" s="111"/>
      <c r="FY521" s="111"/>
      <c r="FZ521" s="111"/>
      <c r="GA521" s="111"/>
      <c r="GB521" s="111"/>
      <c r="GC521" s="111"/>
      <c r="GD521" s="111"/>
      <c r="GE521" s="111"/>
      <c r="GF521" s="111"/>
      <c r="GG521" s="111"/>
      <c r="GH521" s="111"/>
      <c r="GI521" s="111"/>
      <c r="GJ521" s="111"/>
      <c r="GK521" s="111"/>
      <c r="GL521" s="111"/>
      <c r="GM521" s="111"/>
      <c r="GN521" s="111"/>
      <c r="GO521" s="111"/>
      <c r="GP521" s="111"/>
      <c r="GQ521" s="111"/>
      <c r="GR521" s="111"/>
      <c r="GS521" s="111"/>
      <c r="GT521" s="111"/>
      <c r="GU521" s="111"/>
      <c r="GV521" s="111"/>
      <c r="GW521" s="111"/>
      <c r="GX521" s="111"/>
      <c r="GY521" s="111"/>
      <c r="GZ521" s="111"/>
      <c r="HA521" s="111"/>
      <c r="HB521" s="111"/>
      <c r="HC521" s="111"/>
      <c r="HD521" s="111"/>
      <c r="HE521" s="111"/>
      <c r="HF521" s="111"/>
      <c r="HG521" s="111"/>
      <c r="HH521" s="111"/>
      <c r="HI521" s="111"/>
      <c r="HJ521" s="111"/>
      <c r="HK521" s="111"/>
      <c r="HL521" s="111"/>
      <c r="HM521" s="111"/>
      <c r="HN521" s="111"/>
      <c r="HO521" s="111"/>
      <c r="HP521" s="111"/>
      <c r="HQ521" s="111"/>
      <c r="HR521" s="111"/>
      <c r="HS521" s="111"/>
      <c r="HT521" s="111"/>
      <c r="HU521" s="111"/>
      <c r="HV521" s="111"/>
      <c r="HW521" s="111"/>
      <c r="HX521" s="111"/>
      <c r="HY521" s="111"/>
      <c r="HZ521" s="111"/>
      <c r="IA521" s="111"/>
      <c r="IB521" s="111"/>
      <c r="IC521" s="111"/>
      <c r="ID521" s="111"/>
      <c r="IE521" s="111"/>
      <c r="IF521" s="111"/>
      <c r="IG521" s="111"/>
      <c r="IH521" s="111"/>
      <c r="II521" s="111"/>
      <c r="IJ521" s="111"/>
      <c r="IK521" s="111"/>
      <c r="IL521" s="111"/>
      <c r="IM521" s="111"/>
      <c r="IN521" s="111"/>
      <c r="IO521" s="111"/>
      <c r="IP521" s="111"/>
      <c r="IQ521" s="111"/>
      <c r="IR521" s="111"/>
      <c r="IS521" s="111"/>
      <c r="IT521" s="111"/>
      <c r="IU521" s="111"/>
      <c r="IV521" s="111"/>
      <c r="IW521" s="111"/>
      <c r="IX521" s="111"/>
      <c r="IY521" s="111"/>
      <c r="IZ521" s="111"/>
      <c r="JA521" s="111"/>
      <c r="JB521" s="111"/>
      <c r="JC521" s="111"/>
      <c r="JD521" s="111"/>
      <c r="JE521" s="111"/>
      <c r="JF521" s="111"/>
      <c r="JG521" s="111"/>
      <c r="JH521" s="111"/>
      <c r="JI521" s="111"/>
      <c r="JJ521" s="111"/>
      <c r="JK521" s="111"/>
      <c r="JL521" s="111"/>
      <c r="JM521" s="111"/>
      <c r="JN521" s="111"/>
      <c r="JO521" s="111"/>
      <c r="JP521" s="111"/>
      <c r="JQ521" s="111"/>
      <c r="JR521" s="111"/>
      <c r="JS521" s="111"/>
      <c r="JT521" s="111"/>
      <c r="JU521" s="111"/>
      <c r="JV521" s="111"/>
      <c r="JW521" s="111"/>
      <c r="JX521" s="111"/>
      <c r="JY521" s="111"/>
      <c r="JZ521" s="111"/>
      <c r="KA521" s="111"/>
      <c r="KB521" s="111"/>
      <c r="KC521" s="111"/>
      <c r="KD521" s="111"/>
      <c r="KE521" s="111"/>
      <c r="KF521" s="111"/>
      <c r="KG521" s="111"/>
      <c r="KH521" s="111"/>
      <c r="KI521" s="111"/>
      <c r="KJ521" s="111"/>
      <c r="KK521" s="111"/>
      <c r="KL521" s="111"/>
      <c r="KM521" s="111"/>
      <c r="KN521" s="111"/>
      <c r="KO521" s="111"/>
      <c r="KP521" s="111"/>
      <c r="KQ521" s="111"/>
      <c r="KR521" s="111"/>
      <c r="KS521" s="111"/>
      <c r="KT521" s="111"/>
      <c r="KU521" s="111"/>
      <c r="KV521" s="111"/>
      <c r="KW521" s="111"/>
      <c r="KX521" s="111"/>
      <c r="KY521" s="111"/>
      <c r="KZ521" s="111"/>
      <c r="LA521" s="111"/>
      <c r="LB521" s="111"/>
      <c r="LC521" s="111"/>
      <c r="LD521" s="111"/>
      <c r="LE521" s="111"/>
      <c r="LF521" s="111"/>
      <c r="LG521" s="111"/>
      <c r="LH521" s="111"/>
      <c r="LI521" s="111"/>
      <c r="LJ521" s="111"/>
      <c r="LK521" s="111"/>
      <c r="LL521" s="111"/>
      <c r="LM521" s="111"/>
      <c r="LN521" s="111"/>
      <c r="LO521" s="111"/>
      <c r="LP521" s="111"/>
      <c r="LQ521" s="111"/>
      <c r="LR521" s="111"/>
      <c r="LS521" s="111"/>
      <c r="LT521" s="111"/>
      <c r="LU521" s="111"/>
      <c r="LV521" s="111"/>
      <c r="LW521" s="111"/>
      <c r="LX521" s="111"/>
      <c r="LY521" s="111"/>
      <c r="LZ521" s="111"/>
      <c r="MA521" s="111"/>
      <c r="MB521" s="111"/>
      <c r="MC521" s="111"/>
      <c r="MD521" s="111"/>
      <c r="ME521" s="111"/>
      <c r="MF521" s="111"/>
      <c r="MG521" s="111"/>
      <c r="MH521" s="111"/>
      <c r="MI521" s="111"/>
      <c r="MJ521" s="111"/>
      <c r="MK521" s="111"/>
      <c r="ML521" s="111"/>
      <c r="MM521" s="111"/>
      <c r="MN521" s="111"/>
      <c r="MO521" s="111"/>
      <c r="MP521" s="111"/>
      <c r="MQ521" s="111"/>
      <c r="MR521" s="111"/>
      <c r="MS521" s="111"/>
      <c r="MT521" s="111"/>
      <c r="MU521" s="111"/>
      <c r="MV521" s="111"/>
      <c r="MW521" s="111"/>
      <c r="MX521" s="111"/>
      <c r="MY521" s="111"/>
      <c r="MZ521" s="111"/>
      <c r="NA521" s="111"/>
      <c r="NB521" s="111"/>
      <c r="NC521" s="111"/>
      <c r="ND521" s="111"/>
      <c r="NE521" s="111"/>
      <c r="NF521" s="111"/>
      <c r="NG521" s="111"/>
      <c r="NH521" s="111"/>
      <c r="NI521" s="111"/>
      <c r="NJ521" s="111"/>
      <c r="NK521" s="111"/>
      <c r="NL521" s="111"/>
      <c r="NM521" s="111"/>
      <c r="NN521" s="111"/>
      <c r="NO521" s="111"/>
      <c r="NP521" s="111"/>
      <c r="NQ521" s="111"/>
      <c r="NR521" s="111"/>
      <c r="NS521" s="111"/>
      <c r="NT521" s="111"/>
      <c r="NU521" s="111"/>
      <c r="NV521" s="111"/>
      <c r="NW521" s="111"/>
      <c r="NX521" s="111"/>
      <c r="NY521" s="111"/>
      <c r="NZ521" s="111"/>
      <c r="OA521" s="111"/>
      <c r="OB521" s="111"/>
      <c r="OC521" s="111"/>
      <c r="OD521" s="111"/>
      <c r="OE521" s="111"/>
      <c r="OF521" s="111"/>
      <c r="OG521" s="111"/>
      <c r="OH521" s="111"/>
      <c r="OI521" s="111"/>
      <c r="OJ521" s="111"/>
      <c r="OK521" s="111"/>
      <c r="OL521" s="111"/>
      <c r="OM521" s="111"/>
      <c r="ON521" s="111"/>
      <c r="OO521" s="111"/>
      <c r="OP521" s="111"/>
      <c r="OQ521" s="111"/>
      <c r="OR521" s="111"/>
      <c r="OS521" s="111"/>
      <c r="OT521" s="111"/>
      <c r="OU521" s="111"/>
      <c r="OV521" s="111"/>
      <c r="OW521" s="111"/>
      <c r="OX521" s="111"/>
      <c r="OY521" s="111"/>
      <c r="OZ521" s="111"/>
      <c r="PA521" s="111"/>
      <c r="PB521" s="111"/>
      <c r="PC521" s="111"/>
      <c r="PD521" s="111"/>
      <c r="PE521" s="111"/>
      <c r="PF521" s="111"/>
      <c r="PG521" s="111"/>
      <c r="PH521" s="111"/>
      <c r="PI521" s="111"/>
      <c r="PJ521" s="111"/>
      <c r="PK521" s="111"/>
      <c r="PL521" s="111"/>
      <c r="PM521" s="111"/>
      <c r="PN521" s="111"/>
      <c r="PO521" s="111"/>
      <c r="PP521" s="111"/>
      <c r="PQ521" s="111"/>
      <c r="PR521" s="111"/>
      <c r="PS521" s="111"/>
      <c r="PT521" s="111"/>
      <c r="PU521" s="111"/>
      <c r="PV521" s="111"/>
      <c r="PW521" s="111"/>
      <c r="PX521" s="111"/>
      <c r="PY521" s="111"/>
      <c r="PZ521" s="111"/>
      <c r="QA521" s="111"/>
      <c r="QB521" s="111"/>
      <c r="QC521" s="111"/>
      <c r="QD521" s="111"/>
      <c r="QE521" s="111"/>
      <c r="QF521" s="111"/>
      <c r="QG521" s="111"/>
      <c r="QH521" s="111"/>
      <c r="QI521" s="111"/>
      <c r="QJ521" s="111"/>
      <c r="QK521" s="111"/>
      <c r="QL521" s="111"/>
      <c r="QM521" s="111"/>
      <c r="QN521" s="111"/>
      <c r="QO521" s="111"/>
      <c r="QP521" s="111"/>
      <c r="QQ521" s="111"/>
      <c r="QR521" s="111"/>
      <c r="QS521" s="111"/>
      <c r="QT521" s="111"/>
      <c r="QU521" s="111"/>
      <c r="QV521" s="111"/>
      <c r="QW521" s="111"/>
      <c r="QX521" s="111"/>
      <c r="QY521" s="111"/>
      <c r="QZ521" s="111"/>
      <c r="RA521" s="111"/>
      <c r="RB521" s="111"/>
      <c r="RC521" s="111"/>
      <c r="RD521" s="111"/>
      <c r="RE521" s="111"/>
      <c r="RF521" s="111"/>
      <c r="RG521" s="111"/>
      <c r="RH521" s="111"/>
      <c r="RI521" s="111"/>
      <c r="RJ521" s="111"/>
      <c r="RK521" s="111"/>
      <c r="RL521" s="111"/>
      <c r="RM521" s="111"/>
      <c r="RN521" s="111"/>
      <c r="RO521" s="111"/>
      <c r="RP521" s="111"/>
      <c r="RQ521" s="111"/>
      <c r="RR521" s="111"/>
      <c r="RS521" s="111"/>
      <c r="RT521" s="111"/>
      <c r="RU521" s="111"/>
      <c r="RV521" s="111"/>
      <c r="RW521" s="111"/>
      <c r="RX521" s="111"/>
      <c r="RY521" s="111"/>
      <c r="RZ521" s="111"/>
      <c r="SA521" s="111"/>
      <c r="SB521" s="111"/>
      <c r="SC521" s="111"/>
      <c r="SD521" s="111"/>
      <c r="SE521" s="111"/>
      <c r="SF521" s="111"/>
      <c r="SG521" s="111"/>
      <c r="SH521" s="111"/>
      <c r="SI521" s="111"/>
      <c r="SJ521" s="111"/>
      <c r="SK521" s="111"/>
      <c r="SL521" s="111"/>
      <c r="SM521" s="111"/>
      <c r="SN521" s="111"/>
      <c r="SO521" s="111"/>
      <c r="SP521" s="111"/>
      <c r="SQ521" s="111"/>
      <c r="SR521" s="111"/>
      <c r="SS521" s="111"/>
      <c r="ST521" s="111"/>
      <c r="SU521" s="111"/>
      <c r="SV521" s="111"/>
      <c r="SW521" s="111"/>
      <c r="SX521" s="111"/>
      <c r="SY521" s="111"/>
      <c r="SZ521" s="111"/>
      <c r="TA521" s="111"/>
      <c r="TB521" s="111"/>
      <c r="TC521" s="111"/>
      <c r="TD521" s="111"/>
      <c r="TE521" s="111"/>
      <c r="TF521" s="111"/>
      <c r="TG521" s="111"/>
      <c r="TH521" s="111"/>
      <c r="TI521" s="111"/>
      <c r="TJ521" s="111"/>
      <c r="TK521" s="111"/>
      <c r="TL521" s="111"/>
      <c r="TM521" s="111"/>
      <c r="TN521" s="111"/>
      <c r="TO521" s="111"/>
      <c r="TP521" s="111"/>
      <c r="TQ521" s="111"/>
      <c r="TR521" s="111"/>
      <c r="TS521" s="111"/>
      <c r="TT521" s="111"/>
      <c r="TU521" s="111"/>
      <c r="TV521" s="111"/>
      <c r="TW521" s="111"/>
      <c r="TX521" s="111"/>
      <c r="TY521" s="111"/>
      <c r="TZ521" s="111"/>
      <c r="UA521" s="111"/>
      <c r="UB521" s="111"/>
      <c r="UC521" s="111"/>
      <c r="UD521" s="111"/>
      <c r="UE521" s="111"/>
      <c r="UF521" s="111"/>
      <c r="UG521" s="111"/>
      <c r="UH521" s="111"/>
      <c r="UI521" s="111"/>
      <c r="UJ521" s="111"/>
      <c r="UK521" s="111"/>
      <c r="UL521" s="111"/>
      <c r="UM521" s="111"/>
      <c r="UN521" s="111"/>
      <c r="UO521" s="111"/>
      <c r="UP521" s="111"/>
      <c r="UQ521" s="111"/>
      <c r="UR521" s="111"/>
      <c r="US521" s="111"/>
      <c r="UT521" s="111"/>
      <c r="UU521" s="111"/>
      <c r="UV521" s="111"/>
      <c r="UW521" s="111"/>
      <c r="UX521" s="111"/>
      <c r="UY521" s="111"/>
      <c r="UZ521" s="111"/>
      <c r="VA521" s="111"/>
      <c r="VB521" s="111"/>
      <c r="VC521" s="111"/>
      <c r="VD521" s="111"/>
      <c r="VE521" s="111"/>
      <c r="VF521" s="111"/>
      <c r="VG521" s="111"/>
      <c r="VH521" s="111"/>
      <c r="VI521" s="111"/>
      <c r="VJ521" s="111"/>
      <c r="VK521" s="111"/>
      <c r="VL521" s="111"/>
      <c r="VM521" s="111"/>
      <c r="VN521" s="111"/>
      <c r="VO521" s="111"/>
      <c r="VP521" s="111"/>
      <c r="VQ521" s="111"/>
      <c r="VR521" s="111"/>
      <c r="VS521" s="111"/>
      <c r="VT521" s="111"/>
      <c r="VU521" s="111"/>
      <c r="VV521" s="111"/>
      <c r="VW521" s="111"/>
      <c r="VX521" s="111"/>
      <c r="VY521" s="111"/>
      <c r="VZ521" s="111"/>
      <c r="WA521" s="111"/>
      <c r="WB521" s="111"/>
      <c r="WC521" s="111"/>
      <c r="WD521" s="111"/>
      <c r="WE521" s="111"/>
      <c r="WF521" s="111"/>
      <c r="WG521" s="111"/>
      <c r="WH521" s="111"/>
      <c r="WI521" s="111"/>
      <c r="WJ521" s="111"/>
      <c r="WK521" s="111"/>
      <c r="WL521" s="111"/>
      <c r="WM521" s="111"/>
      <c r="WN521" s="111"/>
      <c r="WO521" s="111"/>
      <c r="WP521" s="111"/>
      <c r="WQ521" s="111"/>
      <c r="WR521" s="111"/>
      <c r="WS521" s="111"/>
      <c r="WT521" s="111"/>
      <c r="WU521" s="111"/>
      <c r="WV521" s="111"/>
      <c r="WW521" s="111"/>
      <c r="WX521" s="111"/>
      <c r="WY521" s="111"/>
      <c r="WZ521" s="111"/>
      <c r="XA521" s="111"/>
      <c r="XB521" s="111"/>
      <c r="XC521" s="111"/>
      <c r="XD521" s="111"/>
      <c r="XE521" s="111"/>
      <c r="XF521" s="111"/>
      <c r="XG521" s="111"/>
      <c r="XH521" s="111"/>
      <c r="XI521" s="111"/>
      <c r="XJ521" s="111"/>
      <c r="XK521" s="111"/>
      <c r="XL521" s="111"/>
      <c r="XM521" s="111"/>
      <c r="XN521" s="111"/>
      <c r="XO521" s="111"/>
      <c r="XP521" s="111"/>
      <c r="XQ521" s="111"/>
      <c r="XR521" s="111"/>
      <c r="XS521" s="111"/>
      <c r="XT521" s="111"/>
      <c r="XU521" s="111"/>
      <c r="XV521" s="111"/>
      <c r="XW521" s="111"/>
      <c r="XX521" s="111"/>
      <c r="XY521" s="111"/>
      <c r="XZ521" s="111"/>
      <c r="YA521" s="111"/>
      <c r="YB521" s="111"/>
      <c r="YC521" s="111"/>
      <c r="YD521" s="111"/>
      <c r="YE521" s="111"/>
      <c r="YF521" s="111"/>
      <c r="YG521" s="111"/>
      <c r="YH521" s="111"/>
      <c r="YI521" s="111"/>
      <c r="YJ521" s="111"/>
      <c r="YK521" s="111"/>
      <c r="YL521" s="111"/>
      <c r="YM521" s="111"/>
      <c r="YN521" s="111"/>
      <c r="YO521" s="111"/>
      <c r="YP521" s="111"/>
      <c r="YQ521" s="111"/>
      <c r="YR521" s="111"/>
      <c r="YS521" s="111"/>
      <c r="YT521" s="111"/>
      <c r="YU521" s="111"/>
      <c r="YV521" s="111"/>
      <c r="YW521" s="111"/>
      <c r="YX521" s="111"/>
      <c r="YY521" s="111"/>
      <c r="YZ521" s="111"/>
      <c r="ZA521" s="111"/>
      <c r="ZB521" s="111"/>
      <c r="ZC521" s="111"/>
      <c r="ZD521" s="111"/>
      <c r="ZE521" s="111"/>
      <c r="ZF521" s="111"/>
      <c r="ZG521" s="111"/>
      <c r="ZH521" s="111"/>
      <c r="ZI521" s="111"/>
      <c r="ZJ521" s="111"/>
      <c r="ZK521" s="111"/>
      <c r="ZL521" s="111"/>
      <c r="ZM521" s="111"/>
      <c r="ZN521" s="111"/>
      <c r="ZO521" s="111"/>
      <c r="ZP521" s="111"/>
      <c r="ZQ521" s="111"/>
      <c r="ZR521" s="111"/>
      <c r="ZS521" s="111"/>
      <c r="ZT521" s="111"/>
      <c r="ZU521" s="111"/>
      <c r="ZV521" s="111"/>
      <c r="ZW521" s="111"/>
      <c r="ZX521" s="111"/>
      <c r="ZY521" s="111"/>
      <c r="ZZ521" s="111"/>
      <c r="AAA521" s="111"/>
      <c r="AAB521" s="111"/>
      <c r="AAC521" s="111"/>
      <c r="AAD521" s="111"/>
      <c r="AAE521" s="111"/>
      <c r="AAF521" s="111"/>
      <c r="AAG521" s="111"/>
      <c r="AAH521" s="111"/>
      <c r="AAI521" s="111"/>
      <c r="AAJ521" s="111"/>
      <c r="AAK521" s="111"/>
      <c r="AAL521" s="111"/>
      <c r="AAM521" s="111"/>
      <c r="AAN521" s="111"/>
      <c r="AAO521" s="111"/>
      <c r="AAP521" s="111"/>
      <c r="AAQ521" s="111"/>
      <c r="AAR521" s="111"/>
      <c r="AAS521" s="111"/>
      <c r="AAT521" s="111"/>
      <c r="AAU521" s="111"/>
      <c r="AAV521" s="111"/>
      <c r="AAW521" s="111"/>
      <c r="AAX521" s="111"/>
      <c r="AAY521" s="111"/>
      <c r="AAZ521" s="111"/>
      <c r="ABA521" s="111"/>
      <c r="ABB521" s="111"/>
      <c r="ABC521" s="111"/>
      <c r="ABD521" s="111"/>
      <c r="ABE521" s="111"/>
      <c r="ABF521" s="111"/>
      <c r="ABG521" s="111"/>
      <c r="ABH521" s="111"/>
      <c r="ABI521" s="111"/>
      <c r="ABJ521" s="111"/>
      <c r="ABK521" s="111"/>
      <c r="ABL521" s="111"/>
      <c r="ABM521" s="111"/>
      <c r="ABN521" s="111"/>
      <c r="ABO521" s="111"/>
      <c r="ABP521" s="111"/>
      <c r="ABQ521" s="111"/>
      <c r="ABR521" s="111"/>
      <c r="ABS521" s="111"/>
      <c r="ABT521" s="111"/>
      <c r="ABU521" s="111"/>
      <c r="ABV521" s="111"/>
      <c r="ABW521" s="111"/>
      <c r="ABX521" s="111"/>
      <c r="ABY521" s="111"/>
      <c r="ABZ521" s="111"/>
      <c r="ACA521" s="111"/>
      <c r="ACB521" s="111"/>
      <c r="ACC521" s="111"/>
      <c r="ACD521" s="111"/>
      <c r="ACE521" s="111"/>
      <c r="ACF521" s="111"/>
      <c r="ACG521" s="111"/>
      <c r="ACH521" s="111"/>
      <c r="ACI521" s="111"/>
      <c r="ACJ521" s="111"/>
      <c r="ACK521" s="111"/>
      <c r="ACL521" s="111"/>
      <c r="ACM521" s="111"/>
      <c r="ACN521" s="111"/>
      <c r="ACO521" s="111"/>
      <c r="ACP521" s="111"/>
      <c r="ACQ521" s="111"/>
      <c r="ACR521" s="111"/>
      <c r="ACS521" s="111"/>
      <c r="ACT521" s="111"/>
      <c r="ACU521" s="111"/>
      <c r="ACV521" s="111"/>
      <c r="ACW521" s="111"/>
      <c r="ACX521" s="111"/>
      <c r="ACY521" s="111"/>
      <c r="ACZ521" s="111"/>
      <c r="ADA521" s="111"/>
      <c r="ADB521" s="111"/>
      <c r="ADC521" s="111"/>
      <c r="ADD521" s="111"/>
      <c r="ADE521" s="111"/>
      <c r="ADF521" s="111"/>
      <c r="ADG521" s="111"/>
      <c r="ADH521" s="111"/>
      <c r="ADI521" s="111"/>
      <c r="ADJ521" s="111"/>
      <c r="ADK521" s="111"/>
      <c r="ADL521" s="111"/>
      <c r="ADM521" s="111"/>
      <c r="ADN521" s="111"/>
      <c r="ADO521" s="111"/>
      <c r="ADP521" s="111"/>
      <c r="ADQ521" s="111"/>
      <c r="ADR521" s="111"/>
      <c r="ADS521" s="111"/>
      <c r="ADT521" s="111"/>
      <c r="ADU521" s="111"/>
      <c r="ADV521" s="111"/>
    </row>
    <row r="522" spans="4:802" s="110" customFormat="1"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  <c r="AA522" s="111"/>
      <c r="AB522" s="111"/>
      <c r="AC522" s="111"/>
      <c r="AD522" s="111"/>
      <c r="AE522" s="111"/>
      <c r="AF522" s="111"/>
      <c r="AG522" s="111"/>
      <c r="AH522" s="111"/>
      <c r="AI522" s="111"/>
      <c r="AJ522" s="111"/>
      <c r="AK522" s="111"/>
      <c r="AL522" s="111"/>
      <c r="AM522" s="111"/>
      <c r="AN522" s="111"/>
      <c r="AO522" s="111"/>
      <c r="AP522" s="111"/>
      <c r="AQ522" s="111"/>
      <c r="AR522" s="111"/>
      <c r="AS522" s="111"/>
      <c r="AT522" s="111"/>
      <c r="AU522" s="111"/>
      <c r="AV522" s="111"/>
      <c r="AW522" s="111"/>
      <c r="AX522" s="111"/>
      <c r="AY522" s="111"/>
      <c r="AZ522" s="111"/>
      <c r="BA522" s="111"/>
      <c r="BB522" s="111"/>
      <c r="BC522" s="111"/>
      <c r="BD522" s="111"/>
      <c r="BE522" s="111"/>
      <c r="BF522" s="111"/>
      <c r="BG522" s="111"/>
      <c r="BH522" s="111"/>
      <c r="BI522" s="111"/>
      <c r="BJ522" s="111"/>
      <c r="BK522" s="111"/>
      <c r="BL522" s="111"/>
      <c r="BM522" s="111"/>
      <c r="BN522" s="111"/>
      <c r="BO522" s="111"/>
      <c r="BP522" s="111"/>
      <c r="BQ522" s="111"/>
      <c r="BR522" s="111"/>
      <c r="BS522" s="111"/>
      <c r="BT522" s="111"/>
      <c r="BU522" s="111"/>
      <c r="BV522" s="111"/>
      <c r="BW522" s="111"/>
      <c r="BX522" s="111"/>
      <c r="BY522" s="111"/>
      <c r="BZ522" s="111"/>
      <c r="CA522" s="111"/>
      <c r="CB522" s="111"/>
      <c r="CC522" s="111"/>
      <c r="CD522" s="111"/>
      <c r="CE522" s="111"/>
      <c r="CF522" s="111"/>
      <c r="CG522" s="111"/>
      <c r="CH522" s="111"/>
      <c r="CI522" s="111"/>
      <c r="CJ522" s="111"/>
      <c r="CK522" s="111"/>
      <c r="CL522" s="111"/>
      <c r="CM522" s="111"/>
      <c r="CN522" s="111"/>
      <c r="CO522" s="111"/>
      <c r="CP522" s="111"/>
      <c r="CQ522" s="111"/>
      <c r="CR522" s="111"/>
      <c r="CS522" s="111"/>
      <c r="CT522" s="111"/>
      <c r="CU522" s="111"/>
      <c r="CV522" s="111"/>
      <c r="CW522" s="111"/>
      <c r="CX522" s="111"/>
      <c r="CY522" s="111"/>
      <c r="CZ522" s="111"/>
      <c r="DA522" s="111"/>
      <c r="DB522" s="111"/>
      <c r="DC522" s="111"/>
      <c r="DD522" s="111"/>
      <c r="DE522" s="111"/>
      <c r="DF522" s="111"/>
      <c r="DG522" s="111"/>
      <c r="DH522" s="111"/>
      <c r="DI522" s="111"/>
      <c r="DJ522" s="111"/>
      <c r="DK522" s="111"/>
      <c r="DL522" s="111"/>
      <c r="DM522" s="111"/>
      <c r="DN522" s="111"/>
      <c r="DO522" s="111"/>
      <c r="DP522" s="111"/>
      <c r="DQ522" s="111"/>
      <c r="DR522" s="111"/>
      <c r="DS522" s="111"/>
      <c r="DT522" s="111"/>
      <c r="DU522" s="111"/>
      <c r="DV522" s="111"/>
      <c r="DW522" s="111"/>
      <c r="DX522" s="111"/>
      <c r="DY522" s="111"/>
      <c r="DZ522" s="111"/>
      <c r="EA522" s="111"/>
      <c r="EB522" s="111"/>
      <c r="EC522" s="111"/>
      <c r="ED522" s="111"/>
      <c r="EE522" s="111"/>
      <c r="EF522" s="111"/>
      <c r="EG522" s="111"/>
      <c r="EH522" s="111"/>
      <c r="EI522" s="111"/>
      <c r="EJ522" s="111"/>
      <c r="EK522" s="111"/>
      <c r="EL522" s="111"/>
      <c r="EM522" s="111"/>
      <c r="EN522" s="111"/>
      <c r="EO522" s="111"/>
      <c r="EP522" s="111"/>
      <c r="EQ522" s="111"/>
      <c r="ER522" s="111"/>
      <c r="ES522" s="111"/>
      <c r="ET522" s="111"/>
      <c r="EU522" s="111"/>
      <c r="EV522" s="111"/>
      <c r="EW522" s="111"/>
      <c r="EX522" s="111"/>
      <c r="EY522" s="111"/>
      <c r="EZ522" s="111"/>
      <c r="FA522" s="111"/>
      <c r="FB522" s="111"/>
      <c r="FC522" s="111"/>
      <c r="FD522" s="111"/>
      <c r="FE522" s="111"/>
      <c r="FF522" s="111"/>
      <c r="FG522" s="111"/>
      <c r="FH522" s="111"/>
      <c r="FI522" s="111"/>
      <c r="FJ522" s="111"/>
      <c r="FK522" s="111"/>
      <c r="FL522" s="111"/>
      <c r="FM522" s="111"/>
      <c r="FN522" s="111"/>
      <c r="FO522" s="111"/>
      <c r="FP522" s="111"/>
      <c r="FQ522" s="111"/>
      <c r="FR522" s="111"/>
      <c r="FS522" s="111"/>
      <c r="FT522" s="111"/>
      <c r="FU522" s="111"/>
      <c r="FV522" s="111"/>
      <c r="FW522" s="111"/>
      <c r="FX522" s="111"/>
      <c r="FY522" s="111"/>
      <c r="FZ522" s="111"/>
      <c r="GA522" s="111"/>
      <c r="GB522" s="111"/>
      <c r="GC522" s="111"/>
      <c r="GD522" s="111"/>
      <c r="GE522" s="111"/>
      <c r="GF522" s="111"/>
      <c r="GG522" s="111"/>
      <c r="GH522" s="111"/>
      <c r="GI522" s="111"/>
      <c r="GJ522" s="111"/>
      <c r="GK522" s="111"/>
      <c r="GL522" s="111"/>
      <c r="GM522" s="111"/>
      <c r="GN522" s="111"/>
      <c r="GO522" s="111"/>
      <c r="GP522" s="111"/>
      <c r="GQ522" s="111"/>
      <c r="GR522" s="111"/>
      <c r="GS522" s="111"/>
      <c r="GT522" s="111"/>
      <c r="GU522" s="111"/>
      <c r="GV522" s="111"/>
      <c r="GW522" s="111"/>
      <c r="GX522" s="111"/>
      <c r="GY522" s="111"/>
      <c r="GZ522" s="111"/>
      <c r="HA522" s="111"/>
      <c r="HB522" s="111"/>
      <c r="HC522" s="111"/>
      <c r="HD522" s="111"/>
      <c r="HE522" s="111"/>
      <c r="HF522" s="111"/>
      <c r="HG522" s="111"/>
      <c r="HH522" s="111"/>
      <c r="HI522" s="111"/>
      <c r="HJ522" s="111"/>
      <c r="HK522" s="111"/>
      <c r="HL522" s="111"/>
      <c r="HM522" s="111"/>
      <c r="HN522" s="111"/>
      <c r="HO522" s="111"/>
      <c r="HP522" s="111"/>
      <c r="HQ522" s="111"/>
      <c r="HR522" s="111"/>
      <c r="HS522" s="111"/>
      <c r="HT522" s="111"/>
      <c r="HU522" s="111"/>
      <c r="HV522" s="111"/>
      <c r="HW522" s="111"/>
      <c r="HX522" s="111"/>
      <c r="HY522" s="111"/>
      <c r="HZ522" s="111"/>
      <c r="IA522" s="111"/>
      <c r="IB522" s="111"/>
      <c r="IC522" s="111"/>
      <c r="ID522" s="111"/>
      <c r="IE522" s="111"/>
      <c r="IF522" s="111"/>
      <c r="IG522" s="111"/>
      <c r="IH522" s="111"/>
      <c r="II522" s="111"/>
      <c r="IJ522" s="111"/>
      <c r="IK522" s="111"/>
      <c r="IL522" s="111"/>
      <c r="IM522" s="111"/>
      <c r="IN522" s="111"/>
      <c r="IO522" s="111"/>
      <c r="IP522" s="111"/>
      <c r="IQ522" s="111"/>
      <c r="IR522" s="111"/>
      <c r="IS522" s="111"/>
      <c r="IT522" s="111"/>
      <c r="IU522" s="111"/>
      <c r="IV522" s="111"/>
      <c r="IW522" s="111"/>
      <c r="IX522" s="111"/>
      <c r="IY522" s="111"/>
      <c r="IZ522" s="111"/>
      <c r="JA522" s="111"/>
      <c r="JB522" s="111"/>
      <c r="JC522" s="111"/>
      <c r="JD522" s="111"/>
      <c r="JE522" s="111"/>
      <c r="JF522" s="111"/>
      <c r="JG522" s="111"/>
      <c r="JH522" s="111"/>
      <c r="JI522" s="111"/>
      <c r="JJ522" s="111"/>
      <c r="JK522" s="111"/>
      <c r="JL522" s="111"/>
      <c r="JM522" s="111"/>
      <c r="JN522" s="111"/>
      <c r="JO522" s="111"/>
      <c r="JP522" s="111"/>
      <c r="JQ522" s="111"/>
      <c r="JR522" s="111"/>
      <c r="JS522" s="111"/>
      <c r="JT522" s="111"/>
      <c r="JU522" s="111"/>
      <c r="JV522" s="111"/>
      <c r="JW522" s="111"/>
      <c r="JX522" s="111"/>
      <c r="JY522" s="111"/>
      <c r="JZ522" s="111"/>
      <c r="KA522" s="111"/>
      <c r="KB522" s="111"/>
      <c r="KC522" s="111"/>
      <c r="KD522" s="111"/>
      <c r="KE522" s="111"/>
      <c r="KF522" s="111"/>
      <c r="KG522" s="111"/>
      <c r="KH522" s="111"/>
      <c r="KI522" s="111"/>
      <c r="KJ522" s="111"/>
      <c r="KK522" s="111"/>
      <c r="KL522" s="111"/>
      <c r="KM522" s="111"/>
      <c r="KN522" s="111"/>
      <c r="KO522" s="111"/>
      <c r="KP522" s="111"/>
      <c r="KQ522" s="111"/>
      <c r="KR522" s="111"/>
      <c r="KS522" s="111"/>
      <c r="KT522" s="111"/>
      <c r="KU522" s="111"/>
      <c r="KV522" s="111"/>
      <c r="KW522" s="111"/>
      <c r="KX522" s="111"/>
      <c r="KY522" s="111"/>
      <c r="KZ522" s="111"/>
      <c r="LA522" s="111"/>
      <c r="LB522" s="111"/>
      <c r="LC522" s="111"/>
      <c r="LD522" s="111"/>
      <c r="LE522" s="111"/>
      <c r="LF522" s="111"/>
      <c r="LG522" s="111"/>
      <c r="LH522" s="111"/>
      <c r="LI522" s="111"/>
      <c r="LJ522" s="111"/>
      <c r="LK522" s="111"/>
      <c r="LL522" s="111"/>
      <c r="LM522" s="111"/>
      <c r="LN522" s="111"/>
      <c r="LO522" s="111"/>
      <c r="LP522" s="111"/>
      <c r="LQ522" s="111"/>
      <c r="LR522" s="111"/>
      <c r="LS522" s="111"/>
      <c r="LT522" s="111"/>
      <c r="LU522" s="111"/>
      <c r="LV522" s="111"/>
      <c r="LW522" s="111"/>
      <c r="LX522" s="111"/>
      <c r="LY522" s="111"/>
      <c r="LZ522" s="111"/>
      <c r="MA522" s="111"/>
      <c r="MB522" s="111"/>
      <c r="MC522" s="111"/>
      <c r="MD522" s="111"/>
      <c r="ME522" s="111"/>
      <c r="MF522" s="111"/>
      <c r="MG522" s="111"/>
      <c r="MH522" s="111"/>
      <c r="MI522" s="111"/>
      <c r="MJ522" s="111"/>
      <c r="MK522" s="111"/>
      <c r="ML522" s="111"/>
      <c r="MM522" s="111"/>
      <c r="MN522" s="111"/>
      <c r="MO522" s="111"/>
      <c r="MP522" s="111"/>
      <c r="MQ522" s="111"/>
      <c r="MR522" s="111"/>
      <c r="MS522" s="111"/>
      <c r="MT522" s="111"/>
      <c r="MU522" s="111"/>
      <c r="MV522" s="111"/>
      <c r="MW522" s="111"/>
      <c r="MX522" s="111"/>
      <c r="MY522" s="111"/>
      <c r="MZ522" s="111"/>
      <c r="NA522" s="111"/>
      <c r="NB522" s="111"/>
      <c r="NC522" s="111"/>
      <c r="ND522" s="111"/>
      <c r="NE522" s="111"/>
      <c r="NF522" s="111"/>
      <c r="NG522" s="111"/>
      <c r="NH522" s="111"/>
      <c r="NI522" s="111"/>
      <c r="NJ522" s="111"/>
      <c r="NK522" s="111"/>
      <c r="NL522" s="111"/>
      <c r="NM522" s="111"/>
      <c r="NN522" s="111"/>
      <c r="NO522" s="111"/>
      <c r="NP522" s="111"/>
      <c r="NQ522" s="111"/>
      <c r="NR522" s="111"/>
      <c r="NS522" s="111"/>
      <c r="NT522" s="111"/>
      <c r="NU522" s="111"/>
      <c r="NV522" s="111"/>
      <c r="NW522" s="111"/>
      <c r="NX522" s="111"/>
      <c r="NY522" s="111"/>
      <c r="NZ522" s="111"/>
      <c r="OA522" s="111"/>
      <c r="OB522" s="111"/>
      <c r="OC522" s="111"/>
      <c r="OD522" s="111"/>
      <c r="OE522" s="111"/>
      <c r="OF522" s="111"/>
      <c r="OG522" s="111"/>
      <c r="OH522" s="111"/>
      <c r="OI522" s="111"/>
      <c r="OJ522" s="111"/>
      <c r="OK522" s="111"/>
      <c r="OL522" s="111"/>
      <c r="OM522" s="111"/>
      <c r="ON522" s="111"/>
      <c r="OO522" s="111"/>
      <c r="OP522" s="111"/>
      <c r="OQ522" s="111"/>
      <c r="OR522" s="111"/>
      <c r="OS522" s="111"/>
      <c r="OT522" s="111"/>
      <c r="OU522" s="111"/>
      <c r="OV522" s="111"/>
      <c r="OW522" s="111"/>
      <c r="OX522" s="111"/>
      <c r="OY522" s="111"/>
      <c r="OZ522" s="111"/>
      <c r="PA522" s="111"/>
      <c r="PB522" s="111"/>
      <c r="PC522" s="111"/>
      <c r="PD522" s="111"/>
      <c r="PE522" s="111"/>
      <c r="PF522" s="111"/>
      <c r="PG522" s="111"/>
      <c r="PH522" s="111"/>
      <c r="PI522" s="111"/>
      <c r="PJ522" s="111"/>
      <c r="PK522" s="111"/>
      <c r="PL522" s="111"/>
      <c r="PM522" s="111"/>
      <c r="PN522" s="111"/>
      <c r="PO522" s="111"/>
      <c r="PP522" s="111"/>
      <c r="PQ522" s="111"/>
      <c r="PR522" s="111"/>
      <c r="PS522" s="111"/>
      <c r="PT522" s="111"/>
      <c r="PU522" s="111"/>
      <c r="PV522" s="111"/>
      <c r="PW522" s="111"/>
      <c r="PX522" s="111"/>
      <c r="PY522" s="111"/>
      <c r="PZ522" s="111"/>
      <c r="QA522" s="111"/>
      <c r="QB522" s="111"/>
      <c r="QC522" s="111"/>
      <c r="QD522" s="111"/>
      <c r="QE522" s="111"/>
      <c r="QF522" s="111"/>
      <c r="QG522" s="111"/>
      <c r="QH522" s="111"/>
      <c r="QI522" s="111"/>
      <c r="QJ522" s="111"/>
      <c r="QK522" s="111"/>
      <c r="QL522" s="111"/>
      <c r="QM522" s="111"/>
      <c r="QN522" s="111"/>
      <c r="QO522" s="111"/>
      <c r="QP522" s="111"/>
      <c r="QQ522" s="111"/>
      <c r="QR522" s="111"/>
      <c r="QS522" s="111"/>
      <c r="QT522" s="111"/>
      <c r="QU522" s="111"/>
      <c r="QV522" s="111"/>
      <c r="QW522" s="111"/>
      <c r="QX522" s="111"/>
      <c r="QY522" s="111"/>
      <c r="QZ522" s="111"/>
      <c r="RA522" s="111"/>
      <c r="RB522" s="111"/>
      <c r="RC522" s="111"/>
      <c r="RD522" s="111"/>
      <c r="RE522" s="111"/>
      <c r="RF522" s="111"/>
      <c r="RG522" s="111"/>
      <c r="RH522" s="111"/>
      <c r="RI522" s="111"/>
      <c r="RJ522" s="111"/>
      <c r="RK522" s="111"/>
      <c r="RL522" s="111"/>
      <c r="RM522" s="111"/>
      <c r="RN522" s="111"/>
      <c r="RO522" s="111"/>
      <c r="RP522" s="111"/>
      <c r="RQ522" s="111"/>
      <c r="RR522" s="111"/>
      <c r="RS522" s="111"/>
      <c r="RT522" s="111"/>
      <c r="RU522" s="111"/>
      <c r="RV522" s="111"/>
      <c r="RW522" s="111"/>
      <c r="RX522" s="111"/>
      <c r="RY522" s="111"/>
      <c r="RZ522" s="111"/>
      <c r="SA522" s="111"/>
      <c r="SB522" s="111"/>
      <c r="SC522" s="111"/>
      <c r="SD522" s="111"/>
      <c r="SE522" s="111"/>
      <c r="SF522" s="111"/>
      <c r="SG522" s="111"/>
      <c r="SH522" s="111"/>
      <c r="SI522" s="111"/>
      <c r="SJ522" s="111"/>
      <c r="SK522" s="111"/>
      <c r="SL522" s="111"/>
      <c r="SM522" s="111"/>
      <c r="SN522" s="111"/>
      <c r="SO522" s="111"/>
      <c r="SP522" s="111"/>
      <c r="SQ522" s="111"/>
      <c r="SR522" s="111"/>
      <c r="SS522" s="111"/>
      <c r="ST522" s="111"/>
      <c r="SU522" s="111"/>
      <c r="SV522" s="111"/>
      <c r="SW522" s="111"/>
      <c r="SX522" s="111"/>
      <c r="SY522" s="111"/>
      <c r="SZ522" s="111"/>
      <c r="TA522" s="111"/>
      <c r="TB522" s="111"/>
      <c r="TC522" s="111"/>
      <c r="TD522" s="111"/>
      <c r="TE522" s="111"/>
      <c r="TF522" s="111"/>
      <c r="TG522" s="111"/>
      <c r="TH522" s="111"/>
      <c r="TI522" s="111"/>
      <c r="TJ522" s="111"/>
      <c r="TK522" s="111"/>
      <c r="TL522" s="111"/>
      <c r="TM522" s="111"/>
      <c r="TN522" s="111"/>
      <c r="TO522" s="111"/>
      <c r="TP522" s="111"/>
      <c r="TQ522" s="111"/>
      <c r="TR522" s="111"/>
      <c r="TS522" s="111"/>
      <c r="TT522" s="111"/>
      <c r="TU522" s="111"/>
      <c r="TV522" s="111"/>
      <c r="TW522" s="111"/>
      <c r="TX522" s="111"/>
      <c r="TY522" s="111"/>
      <c r="TZ522" s="111"/>
      <c r="UA522" s="111"/>
      <c r="UB522" s="111"/>
      <c r="UC522" s="111"/>
      <c r="UD522" s="111"/>
      <c r="UE522" s="111"/>
      <c r="UF522" s="111"/>
      <c r="UG522" s="111"/>
      <c r="UH522" s="111"/>
      <c r="UI522" s="111"/>
      <c r="UJ522" s="111"/>
      <c r="UK522" s="111"/>
      <c r="UL522" s="111"/>
      <c r="UM522" s="111"/>
      <c r="UN522" s="111"/>
      <c r="UO522" s="111"/>
      <c r="UP522" s="111"/>
      <c r="UQ522" s="111"/>
      <c r="UR522" s="111"/>
      <c r="US522" s="111"/>
      <c r="UT522" s="111"/>
      <c r="UU522" s="111"/>
      <c r="UV522" s="111"/>
      <c r="UW522" s="111"/>
      <c r="UX522" s="111"/>
      <c r="UY522" s="111"/>
      <c r="UZ522" s="111"/>
      <c r="VA522" s="111"/>
      <c r="VB522" s="111"/>
      <c r="VC522" s="111"/>
      <c r="VD522" s="111"/>
      <c r="VE522" s="111"/>
      <c r="VF522" s="111"/>
      <c r="VG522" s="111"/>
      <c r="VH522" s="111"/>
      <c r="VI522" s="111"/>
      <c r="VJ522" s="111"/>
      <c r="VK522" s="111"/>
      <c r="VL522" s="111"/>
      <c r="VM522" s="111"/>
      <c r="VN522" s="111"/>
      <c r="VO522" s="111"/>
      <c r="VP522" s="111"/>
      <c r="VQ522" s="111"/>
      <c r="VR522" s="111"/>
      <c r="VS522" s="111"/>
      <c r="VT522" s="111"/>
      <c r="VU522" s="111"/>
      <c r="VV522" s="111"/>
      <c r="VW522" s="111"/>
      <c r="VX522" s="111"/>
      <c r="VY522" s="111"/>
      <c r="VZ522" s="111"/>
      <c r="WA522" s="111"/>
      <c r="WB522" s="111"/>
      <c r="WC522" s="111"/>
      <c r="WD522" s="111"/>
      <c r="WE522" s="111"/>
      <c r="WF522" s="111"/>
      <c r="WG522" s="111"/>
      <c r="WH522" s="111"/>
      <c r="WI522" s="111"/>
      <c r="WJ522" s="111"/>
      <c r="WK522" s="111"/>
      <c r="WL522" s="111"/>
      <c r="WM522" s="111"/>
      <c r="WN522" s="111"/>
      <c r="WO522" s="111"/>
      <c r="WP522" s="111"/>
      <c r="WQ522" s="111"/>
      <c r="WR522" s="111"/>
      <c r="WS522" s="111"/>
      <c r="WT522" s="111"/>
      <c r="WU522" s="111"/>
      <c r="WV522" s="111"/>
      <c r="WW522" s="111"/>
      <c r="WX522" s="111"/>
      <c r="WY522" s="111"/>
      <c r="WZ522" s="111"/>
      <c r="XA522" s="111"/>
      <c r="XB522" s="111"/>
      <c r="XC522" s="111"/>
      <c r="XD522" s="111"/>
      <c r="XE522" s="111"/>
      <c r="XF522" s="111"/>
      <c r="XG522" s="111"/>
      <c r="XH522" s="111"/>
      <c r="XI522" s="111"/>
      <c r="XJ522" s="111"/>
      <c r="XK522" s="111"/>
      <c r="XL522" s="111"/>
      <c r="XM522" s="111"/>
      <c r="XN522" s="111"/>
      <c r="XO522" s="111"/>
      <c r="XP522" s="111"/>
      <c r="XQ522" s="111"/>
      <c r="XR522" s="111"/>
      <c r="XS522" s="111"/>
      <c r="XT522" s="111"/>
      <c r="XU522" s="111"/>
      <c r="XV522" s="111"/>
      <c r="XW522" s="111"/>
      <c r="XX522" s="111"/>
      <c r="XY522" s="111"/>
      <c r="XZ522" s="111"/>
      <c r="YA522" s="111"/>
      <c r="YB522" s="111"/>
      <c r="YC522" s="111"/>
      <c r="YD522" s="111"/>
      <c r="YE522" s="111"/>
      <c r="YF522" s="111"/>
      <c r="YG522" s="111"/>
      <c r="YH522" s="111"/>
      <c r="YI522" s="111"/>
      <c r="YJ522" s="111"/>
      <c r="YK522" s="111"/>
      <c r="YL522" s="111"/>
      <c r="YM522" s="111"/>
      <c r="YN522" s="111"/>
      <c r="YO522" s="111"/>
      <c r="YP522" s="111"/>
      <c r="YQ522" s="111"/>
      <c r="YR522" s="111"/>
      <c r="YS522" s="111"/>
      <c r="YT522" s="111"/>
      <c r="YU522" s="111"/>
      <c r="YV522" s="111"/>
      <c r="YW522" s="111"/>
      <c r="YX522" s="111"/>
      <c r="YY522" s="111"/>
      <c r="YZ522" s="111"/>
      <c r="ZA522" s="111"/>
      <c r="ZB522" s="111"/>
      <c r="ZC522" s="111"/>
      <c r="ZD522" s="111"/>
      <c r="ZE522" s="111"/>
      <c r="ZF522" s="111"/>
      <c r="ZG522" s="111"/>
      <c r="ZH522" s="111"/>
      <c r="ZI522" s="111"/>
      <c r="ZJ522" s="111"/>
      <c r="ZK522" s="111"/>
      <c r="ZL522" s="111"/>
      <c r="ZM522" s="111"/>
      <c r="ZN522" s="111"/>
      <c r="ZO522" s="111"/>
      <c r="ZP522" s="111"/>
      <c r="ZQ522" s="111"/>
      <c r="ZR522" s="111"/>
      <c r="ZS522" s="111"/>
      <c r="ZT522" s="111"/>
      <c r="ZU522" s="111"/>
      <c r="ZV522" s="111"/>
      <c r="ZW522" s="111"/>
      <c r="ZX522" s="111"/>
      <c r="ZY522" s="111"/>
      <c r="ZZ522" s="111"/>
      <c r="AAA522" s="111"/>
      <c r="AAB522" s="111"/>
      <c r="AAC522" s="111"/>
      <c r="AAD522" s="111"/>
      <c r="AAE522" s="111"/>
      <c r="AAF522" s="111"/>
      <c r="AAG522" s="111"/>
      <c r="AAH522" s="111"/>
      <c r="AAI522" s="111"/>
      <c r="AAJ522" s="111"/>
      <c r="AAK522" s="111"/>
      <c r="AAL522" s="111"/>
      <c r="AAM522" s="111"/>
      <c r="AAN522" s="111"/>
      <c r="AAO522" s="111"/>
      <c r="AAP522" s="111"/>
      <c r="AAQ522" s="111"/>
      <c r="AAR522" s="111"/>
      <c r="AAS522" s="111"/>
      <c r="AAT522" s="111"/>
      <c r="AAU522" s="111"/>
      <c r="AAV522" s="111"/>
      <c r="AAW522" s="111"/>
      <c r="AAX522" s="111"/>
      <c r="AAY522" s="111"/>
      <c r="AAZ522" s="111"/>
      <c r="ABA522" s="111"/>
      <c r="ABB522" s="111"/>
      <c r="ABC522" s="111"/>
      <c r="ABD522" s="111"/>
      <c r="ABE522" s="111"/>
      <c r="ABF522" s="111"/>
      <c r="ABG522" s="111"/>
      <c r="ABH522" s="111"/>
      <c r="ABI522" s="111"/>
      <c r="ABJ522" s="111"/>
      <c r="ABK522" s="111"/>
      <c r="ABL522" s="111"/>
      <c r="ABM522" s="111"/>
      <c r="ABN522" s="111"/>
      <c r="ABO522" s="111"/>
      <c r="ABP522" s="111"/>
      <c r="ABQ522" s="111"/>
      <c r="ABR522" s="111"/>
      <c r="ABS522" s="111"/>
      <c r="ABT522" s="111"/>
      <c r="ABU522" s="111"/>
      <c r="ABV522" s="111"/>
      <c r="ABW522" s="111"/>
      <c r="ABX522" s="111"/>
      <c r="ABY522" s="111"/>
      <c r="ABZ522" s="111"/>
      <c r="ACA522" s="111"/>
      <c r="ACB522" s="111"/>
      <c r="ACC522" s="111"/>
      <c r="ACD522" s="111"/>
      <c r="ACE522" s="111"/>
      <c r="ACF522" s="111"/>
      <c r="ACG522" s="111"/>
      <c r="ACH522" s="111"/>
      <c r="ACI522" s="111"/>
      <c r="ACJ522" s="111"/>
      <c r="ACK522" s="111"/>
      <c r="ACL522" s="111"/>
      <c r="ACM522" s="111"/>
      <c r="ACN522" s="111"/>
      <c r="ACO522" s="111"/>
      <c r="ACP522" s="111"/>
      <c r="ACQ522" s="111"/>
      <c r="ACR522" s="111"/>
      <c r="ACS522" s="111"/>
      <c r="ACT522" s="111"/>
      <c r="ACU522" s="111"/>
      <c r="ACV522" s="111"/>
      <c r="ACW522" s="111"/>
      <c r="ACX522" s="111"/>
      <c r="ACY522" s="111"/>
      <c r="ACZ522" s="111"/>
      <c r="ADA522" s="111"/>
      <c r="ADB522" s="111"/>
      <c r="ADC522" s="111"/>
      <c r="ADD522" s="111"/>
      <c r="ADE522" s="111"/>
      <c r="ADF522" s="111"/>
      <c r="ADG522" s="111"/>
      <c r="ADH522" s="111"/>
      <c r="ADI522" s="111"/>
      <c r="ADJ522" s="111"/>
      <c r="ADK522" s="111"/>
      <c r="ADL522" s="111"/>
      <c r="ADM522" s="111"/>
      <c r="ADN522" s="111"/>
      <c r="ADO522" s="111"/>
      <c r="ADP522" s="111"/>
      <c r="ADQ522" s="111"/>
      <c r="ADR522" s="111"/>
      <c r="ADS522" s="111"/>
      <c r="ADT522" s="111"/>
      <c r="ADU522" s="111"/>
      <c r="ADV522" s="111"/>
    </row>
    <row r="523" spans="4:802" s="110" customFormat="1"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  <c r="AE523" s="111"/>
      <c r="AF523" s="111"/>
      <c r="AG523" s="111"/>
      <c r="AH523" s="111"/>
      <c r="AI523" s="111"/>
      <c r="AJ523" s="111"/>
      <c r="AK523" s="111"/>
      <c r="AL523" s="111"/>
      <c r="AM523" s="111"/>
      <c r="AN523" s="111"/>
      <c r="AO523" s="111"/>
      <c r="AP523" s="111"/>
      <c r="AQ523" s="111"/>
      <c r="AR523" s="111"/>
      <c r="AS523" s="111"/>
      <c r="AT523" s="111"/>
      <c r="AU523" s="111"/>
      <c r="AV523" s="111"/>
      <c r="AW523" s="111"/>
      <c r="AX523" s="111"/>
      <c r="AY523" s="111"/>
      <c r="AZ523" s="111"/>
      <c r="BA523" s="111"/>
      <c r="BB523" s="111"/>
      <c r="BC523" s="111"/>
      <c r="BD523" s="111"/>
      <c r="BE523" s="111"/>
      <c r="BF523" s="111"/>
      <c r="BG523" s="111"/>
      <c r="BH523" s="111"/>
      <c r="BI523" s="111"/>
      <c r="BJ523" s="111"/>
      <c r="BK523" s="111"/>
      <c r="BL523" s="111"/>
      <c r="BM523" s="111"/>
      <c r="BN523" s="111"/>
      <c r="BO523" s="111"/>
      <c r="BP523" s="111"/>
      <c r="BQ523" s="111"/>
      <c r="BR523" s="111"/>
      <c r="BS523" s="111"/>
      <c r="BT523" s="111"/>
      <c r="BU523" s="111"/>
      <c r="BV523" s="111"/>
      <c r="BW523" s="111"/>
      <c r="BX523" s="111"/>
      <c r="BY523" s="111"/>
      <c r="BZ523" s="111"/>
      <c r="CA523" s="111"/>
      <c r="CB523" s="111"/>
      <c r="CC523" s="111"/>
      <c r="CD523" s="111"/>
      <c r="CE523" s="111"/>
      <c r="CF523" s="111"/>
      <c r="CG523" s="111"/>
      <c r="CH523" s="111"/>
      <c r="CI523" s="111"/>
      <c r="CJ523" s="111"/>
      <c r="CK523" s="111"/>
      <c r="CL523" s="111"/>
      <c r="CM523" s="111"/>
      <c r="CN523" s="111"/>
      <c r="CO523" s="111"/>
      <c r="CP523" s="111"/>
      <c r="CQ523" s="111"/>
      <c r="CR523" s="111"/>
      <c r="CS523" s="111"/>
      <c r="CT523" s="111"/>
      <c r="CU523" s="111"/>
      <c r="CV523" s="111"/>
      <c r="CW523" s="111"/>
      <c r="CX523" s="111"/>
      <c r="CY523" s="111"/>
      <c r="CZ523" s="111"/>
      <c r="DA523" s="111"/>
      <c r="DB523" s="111"/>
      <c r="DC523" s="111"/>
      <c r="DD523" s="111"/>
      <c r="DE523" s="111"/>
      <c r="DF523" s="111"/>
      <c r="DG523" s="111"/>
      <c r="DH523" s="111"/>
      <c r="DI523" s="111"/>
      <c r="DJ523" s="111"/>
      <c r="DK523" s="111"/>
      <c r="DL523" s="111"/>
      <c r="DM523" s="111"/>
      <c r="DN523" s="111"/>
      <c r="DO523" s="111"/>
      <c r="DP523" s="111"/>
      <c r="DQ523" s="111"/>
      <c r="DR523" s="111"/>
      <c r="DS523" s="111"/>
      <c r="DT523" s="111"/>
      <c r="DU523" s="111"/>
      <c r="DV523" s="111"/>
      <c r="DW523" s="111"/>
      <c r="DX523" s="111"/>
      <c r="DY523" s="111"/>
      <c r="DZ523" s="111"/>
      <c r="EA523" s="111"/>
      <c r="EB523" s="111"/>
      <c r="EC523" s="111"/>
      <c r="ED523" s="111"/>
      <c r="EE523" s="111"/>
      <c r="EF523" s="111"/>
      <c r="EG523" s="111"/>
      <c r="EH523" s="111"/>
      <c r="EI523" s="111"/>
      <c r="EJ523" s="111"/>
      <c r="EK523" s="111"/>
      <c r="EL523" s="111"/>
      <c r="EM523" s="111"/>
      <c r="EN523" s="111"/>
      <c r="EO523" s="111"/>
      <c r="EP523" s="111"/>
      <c r="EQ523" s="111"/>
      <c r="ER523" s="111"/>
      <c r="ES523" s="111"/>
      <c r="ET523" s="111"/>
      <c r="EU523" s="111"/>
      <c r="EV523" s="111"/>
      <c r="EW523" s="111"/>
      <c r="EX523" s="111"/>
      <c r="EY523" s="111"/>
      <c r="EZ523" s="111"/>
      <c r="FA523" s="111"/>
      <c r="FB523" s="111"/>
      <c r="FC523" s="111"/>
      <c r="FD523" s="111"/>
      <c r="FE523" s="111"/>
      <c r="FF523" s="111"/>
      <c r="FG523" s="111"/>
      <c r="FH523" s="111"/>
      <c r="FI523" s="111"/>
      <c r="FJ523" s="111"/>
      <c r="FK523" s="111"/>
      <c r="FL523" s="111"/>
      <c r="FM523" s="111"/>
      <c r="FN523" s="111"/>
      <c r="FO523" s="111"/>
      <c r="FP523" s="111"/>
      <c r="FQ523" s="111"/>
      <c r="FR523" s="111"/>
      <c r="FS523" s="111"/>
      <c r="FT523" s="111"/>
      <c r="FU523" s="111"/>
      <c r="FV523" s="111"/>
      <c r="FW523" s="111"/>
      <c r="FX523" s="111"/>
      <c r="FY523" s="111"/>
      <c r="FZ523" s="111"/>
      <c r="GA523" s="111"/>
      <c r="GB523" s="111"/>
      <c r="GC523" s="111"/>
      <c r="GD523" s="111"/>
      <c r="GE523" s="111"/>
      <c r="GF523" s="111"/>
      <c r="GG523" s="111"/>
      <c r="GH523" s="111"/>
      <c r="GI523" s="111"/>
      <c r="GJ523" s="111"/>
      <c r="GK523" s="111"/>
      <c r="GL523" s="111"/>
      <c r="GM523" s="111"/>
      <c r="GN523" s="111"/>
      <c r="GO523" s="111"/>
      <c r="GP523" s="111"/>
      <c r="GQ523" s="111"/>
      <c r="GR523" s="111"/>
      <c r="GS523" s="111"/>
      <c r="GT523" s="111"/>
      <c r="GU523" s="111"/>
      <c r="GV523" s="111"/>
      <c r="GW523" s="111"/>
      <c r="GX523" s="111"/>
      <c r="GY523" s="111"/>
      <c r="GZ523" s="111"/>
      <c r="HA523" s="111"/>
      <c r="HB523" s="111"/>
      <c r="HC523" s="111"/>
      <c r="HD523" s="111"/>
      <c r="HE523" s="111"/>
      <c r="HF523" s="111"/>
      <c r="HG523" s="111"/>
      <c r="HH523" s="111"/>
      <c r="HI523" s="111"/>
      <c r="HJ523" s="111"/>
      <c r="HK523" s="111"/>
      <c r="HL523" s="111"/>
      <c r="HM523" s="111"/>
      <c r="HN523" s="111"/>
      <c r="HO523" s="111"/>
      <c r="HP523" s="111"/>
      <c r="HQ523" s="111"/>
      <c r="HR523" s="111"/>
      <c r="HS523" s="111"/>
      <c r="HT523" s="111"/>
      <c r="HU523" s="111"/>
      <c r="HV523" s="111"/>
      <c r="HW523" s="111"/>
      <c r="HX523" s="111"/>
      <c r="HY523" s="111"/>
      <c r="HZ523" s="111"/>
      <c r="IA523" s="111"/>
      <c r="IB523" s="111"/>
      <c r="IC523" s="111"/>
      <c r="ID523" s="111"/>
      <c r="IE523" s="111"/>
      <c r="IF523" s="111"/>
      <c r="IG523" s="111"/>
      <c r="IH523" s="111"/>
      <c r="II523" s="111"/>
      <c r="IJ523" s="111"/>
      <c r="IK523" s="111"/>
      <c r="IL523" s="111"/>
      <c r="IM523" s="111"/>
      <c r="IN523" s="111"/>
      <c r="IO523" s="111"/>
      <c r="IP523" s="111"/>
      <c r="IQ523" s="111"/>
      <c r="IR523" s="111"/>
      <c r="IS523" s="111"/>
      <c r="IT523" s="111"/>
      <c r="IU523" s="111"/>
      <c r="IV523" s="111"/>
      <c r="IW523" s="111"/>
      <c r="IX523" s="111"/>
      <c r="IY523" s="111"/>
      <c r="IZ523" s="111"/>
      <c r="JA523" s="111"/>
      <c r="JB523" s="111"/>
      <c r="JC523" s="111"/>
      <c r="JD523" s="111"/>
      <c r="JE523" s="111"/>
      <c r="JF523" s="111"/>
      <c r="JG523" s="111"/>
      <c r="JH523" s="111"/>
      <c r="JI523" s="111"/>
      <c r="JJ523" s="111"/>
      <c r="JK523" s="111"/>
      <c r="JL523" s="111"/>
      <c r="JM523" s="111"/>
      <c r="JN523" s="111"/>
      <c r="JO523" s="111"/>
      <c r="JP523" s="111"/>
      <c r="JQ523" s="111"/>
      <c r="JR523" s="111"/>
      <c r="JS523" s="111"/>
      <c r="JT523" s="111"/>
      <c r="JU523" s="111"/>
      <c r="JV523" s="111"/>
      <c r="JW523" s="111"/>
      <c r="JX523" s="111"/>
      <c r="JY523" s="111"/>
      <c r="JZ523" s="111"/>
      <c r="KA523" s="111"/>
      <c r="KB523" s="111"/>
      <c r="KC523" s="111"/>
      <c r="KD523" s="111"/>
      <c r="KE523" s="111"/>
      <c r="KF523" s="111"/>
      <c r="KG523" s="111"/>
      <c r="KH523" s="111"/>
      <c r="KI523" s="111"/>
      <c r="KJ523" s="111"/>
      <c r="KK523" s="111"/>
      <c r="KL523" s="111"/>
      <c r="KM523" s="111"/>
      <c r="KN523" s="111"/>
      <c r="KO523" s="111"/>
      <c r="KP523" s="111"/>
      <c r="KQ523" s="111"/>
      <c r="KR523" s="111"/>
      <c r="KS523" s="111"/>
      <c r="KT523" s="111"/>
      <c r="KU523" s="111"/>
      <c r="KV523" s="111"/>
      <c r="KW523" s="111"/>
      <c r="KX523" s="111"/>
      <c r="KY523" s="111"/>
      <c r="KZ523" s="111"/>
      <c r="LA523" s="111"/>
      <c r="LB523" s="111"/>
      <c r="LC523" s="111"/>
      <c r="LD523" s="111"/>
      <c r="LE523" s="111"/>
      <c r="LF523" s="111"/>
      <c r="LG523" s="111"/>
      <c r="LH523" s="111"/>
      <c r="LI523" s="111"/>
      <c r="LJ523" s="111"/>
      <c r="LK523" s="111"/>
      <c r="LL523" s="111"/>
      <c r="LM523" s="111"/>
      <c r="LN523" s="111"/>
      <c r="LO523" s="111"/>
      <c r="LP523" s="111"/>
      <c r="LQ523" s="111"/>
      <c r="LR523" s="111"/>
      <c r="LS523" s="111"/>
      <c r="LT523" s="111"/>
      <c r="LU523" s="111"/>
      <c r="LV523" s="111"/>
      <c r="LW523" s="111"/>
      <c r="LX523" s="111"/>
      <c r="LY523" s="111"/>
      <c r="LZ523" s="111"/>
      <c r="MA523" s="111"/>
      <c r="MB523" s="111"/>
      <c r="MC523" s="111"/>
      <c r="MD523" s="111"/>
      <c r="ME523" s="111"/>
      <c r="MF523" s="111"/>
      <c r="MG523" s="111"/>
      <c r="MH523" s="111"/>
      <c r="MI523" s="111"/>
      <c r="MJ523" s="111"/>
      <c r="MK523" s="111"/>
      <c r="ML523" s="111"/>
      <c r="MM523" s="111"/>
      <c r="MN523" s="111"/>
      <c r="MO523" s="111"/>
      <c r="MP523" s="111"/>
      <c r="MQ523" s="111"/>
      <c r="MR523" s="111"/>
      <c r="MS523" s="111"/>
      <c r="MT523" s="111"/>
      <c r="MU523" s="111"/>
      <c r="MV523" s="111"/>
      <c r="MW523" s="111"/>
      <c r="MX523" s="111"/>
      <c r="MY523" s="111"/>
      <c r="MZ523" s="111"/>
      <c r="NA523" s="111"/>
      <c r="NB523" s="111"/>
      <c r="NC523" s="111"/>
      <c r="ND523" s="111"/>
      <c r="NE523" s="111"/>
      <c r="NF523" s="111"/>
      <c r="NG523" s="111"/>
      <c r="NH523" s="111"/>
      <c r="NI523" s="111"/>
      <c r="NJ523" s="111"/>
      <c r="NK523" s="111"/>
      <c r="NL523" s="111"/>
      <c r="NM523" s="111"/>
      <c r="NN523" s="111"/>
      <c r="NO523" s="111"/>
      <c r="NP523" s="111"/>
      <c r="NQ523" s="111"/>
      <c r="NR523" s="111"/>
      <c r="NS523" s="111"/>
      <c r="NT523" s="111"/>
      <c r="NU523" s="111"/>
      <c r="NV523" s="111"/>
      <c r="NW523" s="111"/>
      <c r="NX523" s="111"/>
      <c r="NY523" s="111"/>
      <c r="NZ523" s="111"/>
      <c r="OA523" s="111"/>
      <c r="OB523" s="111"/>
      <c r="OC523" s="111"/>
      <c r="OD523" s="111"/>
      <c r="OE523" s="111"/>
      <c r="OF523" s="111"/>
      <c r="OG523" s="111"/>
      <c r="OH523" s="111"/>
      <c r="OI523" s="111"/>
      <c r="OJ523" s="111"/>
      <c r="OK523" s="111"/>
      <c r="OL523" s="111"/>
      <c r="OM523" s="111"/>
      <c r="ON523" s="111"/>
      <c r="OO523" s="111"/>
      <c r="OP523" s="111"/>
      <c r="OQ523" s="111"/>
      <c r="OR523" s="111"/>
      <c r="OS523" s="111"/>
      <c r="OT523" s="111"/>
      <c r="OU523" s="111"/>
      <c r="OV523" s="111"/>
      <c r="OW523" s="111"/>
      <c r="OX523" s="111"/>
      <c r="OY523" s="111"/>
      <c r="OZ523" s="111"/>
      <c r="PA523" s="111"/>
      <c r="PB523" s="111"/>
      <c r="PC523" s="111"/>
      <c r="PD523" s="111"/>
      <c r="PE523" s="111"/>
      <c r="PF523" s="111"/>
      <c r="PG523" s="111"/>
      <c r="PH523" s="111"/>
      <c r="PI523" s="111"/>
      <c r="PJ523" s="111"/>
      <c r="PK523" s="111"/>
      <c r="PL523" s="111"/>
      <c r="PM523" s="111"/>
      <c r="PN523" s="111"/>
      <c r="PO523" s="111"/>
      <c r="PP523" s="111"/>
      <c r="PQ523" s="111"/>
      <c r="PR523" s="111"/>
      <c r="PS523" s="111"/>
      <c r="PT523" s="111"/>
      <c r="PU523" s="111"/>
      <c r="PV523" s="111"/>
      <c r="PW523" s="111"/>
      <c r="PX523" s="111"/>
      <c r="PY523" s="111"/>
      <c r="PZ523" s="111"/>
      <c r="QA523" s="111"/>
      <c r="QB523" s="111"/>
      <c r="QC523" s="111"/>
      <c r="QD523" s="111"/>
      <c r="QE523" s="111"/>
      <c r="QF523" s="111"/>
      <c r="QG523" s="111"/>
      <c r="QH523" s="111"/>
      <c r="QI523" s="111"/>
      <c r="QJ523" s="111"/>
      <c r="QK523" s="111"/>
      <c r="QL523" s="111"/>
      <c r="QM523" s="111"/>
      <c r="QN523" s="111"/>
      <c r="QO523" s="111"/>
      <c r="QP523" s="111"/>
      <c r="QQ523" s="111"/>
      <c r="QR523" s="111"/>
      <c r="QS523" s="111"/>
      <c r="QT523" s="111"/>
      <c r="QU523" s="111"/>
      <c r="QV523" s="111"/>
      <c r="QW523" s="111"/>
      <c r="QX523" s="111"/>
      <c r="QY523" s="111"/>
      <c r="QZ523" s="111"/>
      <c r="RA523" s="111"/>
      <c r="RB523" s="111"/>
      <c r="RC523" s="111"/>
      <c r="RD523" s="111"/>
      <c r="RE523" s="111"/>
      <c r="RF523" s="111"/>
      <c r="RG523" s="111"/>
      <c r="RH523" s="111"/>
      <c r="RI523" s="111"/>
      <c r="RJ523" s="111"/>
      <c r="RK523" s="111"/>
      <c r="RL523" s="111"/>
      <c r="RM523" s="111"/>
      <c r="RN523" s="111"/>
      <c r="RO523" s="111"/>
      <c r="RP523" s="111"/>
      <c r="RQ523" s="111"/>
      <c r="RR523" s="111"/>
      <c r="RS523" s="111"/>
      <c r="RT523" s="111"/>
      <c r="RU523" s="111"/>
      <c r="RV523" s="111"/>
      <c r="RW523" s="111"/>
      <c r="RX523" s="111"/>
      <c r="RY523" s="111"/>
      <c r="RZ523" s="111"/>
      <c r="SA523" s="111"/>
      <c r="SB523" s="111"/>
      <c r="SC523" s="111"/>
      <c r="SD523" s="111"/>
      <c r="SE523" s="111"/>
      <c r="SF523" s="111"/>
      <c r="SG523" s="111"/>
      <c r="SH523" s="111"/>
      <c r="SI523" s="111"/>
      <c r="SJ523" s="111"/>
      <c r="SK523" s="111"/>
      <c r="SL523" s="111"/>
      <c r="SM523" s="111"/>
      <c r="SN523" s="111"/>
      <c r="SO523" s="111"/>
      <c r="SP523" s="111"/>
      <c r="SQ523" s="111"/>
      <c r="SR523" s="111"/>
      <c r="SS523" s="111"/>
      <c r="ST523" s="111"/>
      <c r="SU523" s="111"/>
      <c r="SV523" s="111"/>
      <c r="SW523" s="111"/>
      <c r="SX523" s="111"/>
      <c r="SY523" s="111"/>
      <c r="SZ523" s="111"/>
      <c r="TA523" s="111"/>
      <c r="TB523" s="111"/>
      <c r="TC523" s="111"/>
      <c r="TD523" s="111"/>
      <c r="TE523" s="111"/>
      <c r="TF523" s="111"/>
      <c r="TG523" s="111"/>
      <c r="TH523" s="111"/>
      <c r="TI523" s="111"/>
      <c r="TJ523" s="111"/>
      <c r="TK523" s="111"/>
      <c r="TL523" s="111"/>
      <c r="TM523" s="111"/>
      <c r="TN523" s="111"/>
      <c r="TO523" s="111"/>
      <c r="TP523" s="111"/>
      <c r="TQ523" s="111"/>
      <c r="TR523" s="111"/>
      <c r="TS523" s="111"/>
      <c r="TT523" s="111"/>
      <c r="TU523" s="111"/>
      <c r="TV523" s="111"/>
      <c r="TW523" s="111"/>
      <c r="TX523" s="111"/>
      <c r="TY523" s="111"/>
      <c r="TZ523" s="111"/>
      <c r="UA523" s="111"/>
      <c r="UB523" s="111"/>
      <c r="UC523" s="111"/>
      <c r="UD523" s="111"/>
      <c r="UE523" s="111"/>
      <c r="UF523" s="111"/>
      <c r="UG523" s="111"/>
      <c r="UH523" s="111"/>
      <c r="UI523" s="111"/>
      <c r="UJ523" s="111"/>
      <c r="UK523" s="111"/>
      <c r="UL523" s="111"/>
      <c r="UM523" s="111"/>
      <c r="UN523" s="111"/>
      <c r="UO523" s="111"/>
      <c r="UP523" s="111"/>
      <c r="UQ523" s="111"/>
      <c r="UR523" s="111"/>
      <c r="US523" s="111"/>
      <c r="UT523" s="111"/>
      <c r="UU523" s="111"/>
      <c r="UV523" s="111"/>
      <c r="UW523" s="111"/>
      <c r="UX523" s="111"/>
      <c r="UY523" s="111"/>
      <c r="UZ523" s="111"/>
      <c r="VA523" s="111"/>
      <c r="VB523" s="111"/>
      <c r="VC523" s="111"/>
      <c r="VD523" s="111"/>
      <c r="VE523" s="111"/>
      <c r="VF523" s="111"/>
      <c r="VG523" s="111"/>
      <c r="VH523" s="111"/>
      <c r="VI523" s="111"/>
      <c r="VJ523" s="111"/>
      <c r="VK523" s="111"/>
      <c r="VL523" s="111"/>
      <c r="VM523" s="111"/>
      <c r="VN523" s="111"/>
      <c r="VO523" s="111"/>
      <c r="VP523" s="111"/>
      <c r="VQ523" s="111"/>
      <c r="VR523" s="111"/>
      <c r="VS523" s="111"/>
      <c r="VT523" s="111"/>
      <c r="VU523" s="111"/>
      <c r="VV523" s="111"/>
      <c r="VW523" s="111"/>
      <c r="VX523" s="111"/>
      <c r="VY523" s="111"/>
      <c r="VZ523" s="111"/>
      <c r="WA523" s="111"/>
      <c r="WB523" s="111"/>
      <c r="WC523" s="111"/>
      <c r="WD523" s="111"/>
      <c r="WE523" s="111"/>
      <c r="WF523" s="111"/>
      <c r="WG523" s="111"/>
      <c r="WH523" s="111"/>
      <c r="WI523" s="111"/>
      <c r="WJ523" s="111"/>
      <c r="WK523" s="111"/>
      <c r="WL523" s="111"/>
      <c r="WM523" s="111"/>
      <c r="WN523" s="111"/>
      <c r="WO523" s="111"/>
      <c r="WP523" s="111"/>
      <c r="WQ523" s="111"/>
      <c r="WR523" s="111"/>
      <c r="WS523" s="111"/>
      <c r="WT523" s="111"/>
      <c r="WU523" s="111"/>
      <c r="WV523" s="111"/>
      <c r="WW523" s="111"/>
      <c r="WX523" s="111"/>
      <c r="WY523" s="111"/>
      <c r="WZ523" s="111"/>
      <c r="XA523" s="111"/>
      <c r="XB523" s="111"/>
      <c r="XC523" s="111"/>
      <c r="XD523" s="111"/>
      <c r="XE523" s="111"/>
      <c r="XF523" s="111"/>
      <c r="XG523" s="111"/>
      <c r="XH523" s="111"/>
      <c r="XI523" s="111"/>
      <c r="XJ523" s="111"/>
      <c r="XK523" s="111"/>
      <c r="XL523" s="111"/>
      <c r="XM523" s="111"/>
      <c r="XN523" s="111"/>
      <c r="XO523" s="111"/>
      <c r="XP523" s="111"/>
      <c r="XQ523" s="111"/>
      <c r="XR523" s="111"/>
      <c r="XS523" s="111"/>
      <c r="XT523" s="111"/>
      <c r="XU523" s="111"/>
      <c r="XV523" s="111"/>
      <c r="XW523" s="111"/>
      <c r="XX523" s="111"/>
      <c r="XY523" s="111"/>
      <c r="XZ523" s="111"/>
      <c r="YA523" s="111"/>
      <c r="YB523" s="111"/>
      <c r="YC523" s="111"/>
      <c r="YD523" s="111"/>
      <c r="YE523" s="111"/>
      <c r="YF523" s="111"/>
      <c r="YG523" s="111"/>
      <c r="YH523" s="111"/>
      <c r="YI523" s="111"/>
      <c r="YJ523" s="111"/>
      <c r="YK523" s="111"/>
      <c r="YL523" s="111"/>
      <c r="YM523" s="111"/>
      <c r="YN523" s="111"/>
      <c r="YO523" s="111"/>
      <c r="YP523" s="111"/>
      <c r="YQ523" s="111"/>
      <c r="YR523" s="111"/>
      <c r="YS523" s="111"/>
      <c r="YT523" s="111"/>
      <c r="YU523" s="111"/>
      <c r="YV523" s="111"/>
      <c r="YW523" s="111"/>
      <c r="YX523" s="111"/>
      <c r="YY523" s="111"/>
      <c r="YZ523" s="111"/>
      <c r="ZA523" s="111"/>
      <c r="ZB523" s="111"/>
      <c r="ZC523" s="111"/>
      <c r="ZD523" s="111"/>
      <c r="ZE523" s="111"/>
      <c r="ZF523" s="111"/>
      <c r="ZG523" s="111"/>
      <c r="ZH523" s="111"/>
      <c r="ZI523" s="111"/>
      <c r="ZJ523" s="111"/>
      <c r="ZK523" s="111"/>
      <c r="ZL523" s="111"/>
      <c r="ZM523" s="111"/>
      <c r="ZN523" s="111"/>
      <c r="ZO523" s="111"/>
      <c r="ZP523" s="111"/>
      <c r="ZQ523" s="111"/>
      <c r="ZR523" s="111"/>
      <c r="ZS523" s="111"/>
      <c r="ZT523" s="111"/>
      <c r="ZU523" s="111"/>
      <c r="ZV523" s="111"/>
      <c r="ZW523" s="111"/>
      <c r="ZX523" s="111"/>
      <c r="ZY523" s="111"/>
      <c r="ZZ523" s="111"/>
      <c r="AAA523" s="111"/>
      <c r="AAB523" s="111"/>
      <c r="AAC523" s="111"/>
      <c r="AAD523" s="111"/>
      <c r="AAE523" s="111"/>
      <c r="AAF523" s="111"/>
      <c r="AAG523" s="111"/>
      <c r="AAH523" s="111"/>
      <c r="AAI523" s="111"/>
      <c r="AAJ523" s="111"/>
      <c r="AAK523" s="111"/>
      <c r="AAL523" s="111"/>
      <c r="AAM523" s="111"/>
      <c r="AAN523" s="111"/>
      <c r="AAO523" s="111"/>
      <c r="AAP523" s="111"/>
      <c r="AAQ523" s="111"/>
      <c r="AAR523" s="111"/>
      <c r="AAS523" s="111"/>
      <c r="AAT523" s="111"/>
      <c r="AAU523" s="111"/>
      <c r="AAV523" s="111"/>
      <c r="AAW523" s="111"/>
      <c r="AAX523" s="111"/>
      <c r="AAY523" s="111"/>
      <c r="AAZ523" s="111"/>
      <c r="ABA523" s="111"/>
      <c r="ABB523" s="111"/>
      <c r="ABC523" s="111"/>
      <c r="ABD523" s="111"/>
      <c r="ABE523" s="111"/>
      <c r="ABF523" s="111"/>
      <c r="ABG523" s="111"/>
      <c r="ABH523" s="111"/>
      <c r="ABI523" s="111"/>
      <c r="ABJ523" s="111"/>
      <c r="ABK523" s="111"/>
      <c r="ABL523" s="111"/>
      <c r="ABM523" s="111"/>
      <c r="ABN523" s="111"/>
      <c r="ABO523" s="111"/>
      <c r="ABP523" s="111"/>
      <c r="ABQ523" s="111"/>
      <c r="ABR523" s="111"/>
      <c r="ABS523" s="111"/>
      <c r="ABT523" s="111"/>
      <c r="ABU523" s="111"/>
      <c r="ABV523" s="111"/>
      <c r="ABW523" s="111"/>
      <c r="ABX523" s="111"/>
      <c r="ABY523" s="111"/>
      <c r="ABZ523" s="111"/>
      <c r="ACA523" s="111"/>
      <c r="ACB523" s="111"/>
      <c r="ACC523" s="111"/>
      <c r="ACD523" s="111"/>
      <c r="ACE523" s="111"/>
      <c r="ACF523" s="111"/>
      <c r="ACG523" s="111"/>
      <c r="ACH523" s="111"/>
      <c r="ACI523" s="111"/>
      <c r="ACJ523" s="111"/>
      <c r="ACK523" s="111"/>
      <c r="ACL523" s="111"/>
      <c r="ACM523" s="111"/>
      <c r="ACN523" s="111"/>
      <c r="ACO523" s="111"/>
      <c r="ACP523" s="111"/>
      <c r="ACQ523" s="111"/>
      <c r="ACR523" s="111"/>
      <c r="ACS523" s="111"/>
      <c r="ACT523" s="111"/>
      <c r="ACU523" s="111"/>
      <c r="ACV523" s="111"/>
      <c r="ACW523" s="111"/>
      <c r="ACX523" s="111"/>
      <c r="ACY523" s="111"/>
      <c r="ACZ523" s="111"/>
      <c r="ADA523" s="111"/>
      <c r="ADB523" s="111"/>
      <c r="ADC523" s="111"/>
      <c r="ADD523" s="111"/>
      <c r="ADE523" s="111"/>
      <c r="ADF523" s="111"/>
      <c r="ADG523" s="111"/>
      <c r="ADH523" s="111"/>
      <c r="ADI523" s="111"/>
      <c r="ADJ523" s="111"/>
      <c r="ADK523" s="111"/>
      <c r="ADL523" s="111"/>
      <c r="ADM523" s="111"/>
      <c r="ADN523" s="111"/>
      <c r="ADO523" s="111"/>
      <c r="ADP523" s="111"/>
      <c r="ADQ523" s="111"/>
      <c r="ADR523" s="111"/>
      <c r="ADS523" s="111"/>
      <c r="ADT523" s="111"/>
      <c r="ADU523" s="111"/>
      <c r="ADV523" s="111"/>
    </row>
    <row r="524" spans="4:802" s="110" customFormat="1"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  <c r="AA524" s="111"/>
      <c r="AB524" s="111"/>
      <c r="AC524" s="111"/>
      <c r="AD524" s="111"/>
      <c r="AE524" s="111"/>
      <c r="AF524" s="111"/>
      <c r="AG524" s="111"/>
      <c r="AH524" s="111"/>
      <c r="AI524" s="111"/>
      <c r="AJ524" s="111"/>
      <c r="AK524" s="111"/>
      <c r="AL524" s="111"/>
      <c r="AM524" s="111"/>
      <c r="AN524" s="111"/>
      <c r="AO524" s="111"/>
      <c r="AP524" s="111"/>
      <c r="AQ524" s="111"/>
      <c r="AR524" s="111"/>
      <c r="AS524" s="111"/>
      <c r="AT524" s="111"/>
      <c r="AU524" s="111"/>
      <c r="AV524" s="111"/>
      <c r="AW524" s="111"/>
      <c r="AX524" s="111"/>
      <c r="AY524" s="111"/>
      <c r="AZ524" s="111"/>
      <c r="BA524" s="111"/>
      <c r="BB524" s="111"/>
      <c r="BC524" s="111"/>
      <c r="BD524" s="111"/>
      <c r="BE524" s="111"/>
      <c r="BF524" s="111"/>
      <c r="BG524" s="111"/>
      <c r="BH524" s="111"/>
      <c r="BI524" s="111"/>
      <c r="BJ524" s="111"/>
      <c r="BK524" s="111"/>
      <c r="BL524" s="111"/>
      <c r="BM524" s="111"/>
      <c r="BN524" s="111"/>
      <c r="BO524" s="111"/>
      <c r="BP524" s="111"/>
      <c r="BQ524" s="111"/>
      <c r="BR524" s="111"/>
      <c r="BS524" s="111"/>
      <c r="BT524" s="111"/>
      <c r="BU524" s="111"/>
      <c r="BV524" s="111"/>
      <c r="BW524" s="111"/>
      <c r="BX524" s="111"/>
      <c r="BY524" s="111"/>
      <c r="BZ524" s="111"/>
      <c r="CA524" s="111"/>
      <c r="CB524" s="111"/>
      <c r="CC524" s="111"/>
      <c r="CD524" s="111"/>
      <c r="CE524" s="111"/>
      <c r="CF524" s="111"/>
      <c r="CG524" s="111"/>
      <c r="CH524" s="111"/>
      <c r="CI524" s="111"/>
      <c r="CJ524" s="111"/>
      <c r="CK524" s="111"/>
      <c r="CL524" s="111"/>
      <c r="CM524" s="111"/>
      <c r="CN524" s="111"/>
      <c r="CO524" s="111"/>
      <c r="CP524" s="111"/>
      <c r="CQ524" s="111"/>
      <c r="CR524" s="111"/>
      <c r="CS524" s="111"/>
      <c r="CT524" s="111"/>
      <c r="CU524" s="111"/>
      <c r="CV524" s="111"/>
      <c r="CW524" s="111"/>
      <c r="CX524" s="111"/>
      <c r="CY524" s="111"/>
      <c r="CZ524" s="111"/>
      <c r="DA524" s="111"/>
      <c r="DB524" s="111"/>
      <c r="DC524" s="111"/>
      <c r="DD524" s="111"/>
      <c r="DE524" s="111"/>
      <c r="DF524" s="111"/>
      <c r="DG524" s="111"/>
      <c r="DH524" s="111"/>
      <c r="DI524" s="111"/>
      <c r="DJ524" s="111"/>
      <c r="DK524" s="111"/>
      <c r="DL524" s="111"/>
      <c r="DM524" s="111"/>
      <c r="DN524" s="111"/>
      <c r="DO524" s="111"/>
      <c r="DP524" s="111"/>
      <c r="DQ524" s="111"/>
      <c r="DR524" s="111"/>
      <c r="DS524" s="111"/>
      <c r="DT524" s="111"/>
      <c r="DU524" s="111"/>
      <c r="DV524" s="111"/>
      <c r="DW524" s="111"/>
      <c r="DX524" s="111"/>
      <c r="DY524" s="111"/>
      <c r="DZ524" s="111"/>
      <c r="EA524" s="111"/>
      <c r="EB524" s="111"/>
      <c r="EC524" s="111"/>
      <c r="ED524" s="111"/>
      <c r="EE524" s="111"/>
      <c r="EF524" s="111"/>
      <c r="EG524" s="111"/>
      <c r="EH524" s="111"/>
      <c r="EI524" s="111"/>
      <c r="EJ524" s="111"/>
      <c r="EK524" s="111"/>
      <c r="EL524" s="111"/>
      <c r="EM524" s="111"/>
      <c r="EN524" s="111"/>
      <c r="EO524" s="111"/>
      <c r="EP524" s="111"/>
      <c r="EQ524" s="111"/>
      <c r="ER524" s="111"/>
      <c r="ES524" s="111"/>
      <c r="ET524" s="111"/>
      <c r="EU524" s="111"/>
      <c r="EV524" s="111"/>
      <c r="EW524" s="111"/>
      <c r="EX524" s="111"/>
      <c r="EY524" s="111"/>
      <c r="EZ524" s="111"/>
      <c r="FA524" s="111"/>
      <c r="FB524" s="111"/>
      <c r="FC524" s="111"/>
      <c r="FD524" s="111"/>
      <c r="FE524" s="111"/>
      <c r="FF524" s="111"/>
      <c r="FG524" s="111"/>
      <c r="FH524" s="111"/>
      <c r="FI524" s="111"/>
      <c r="FJ524" s="111"/>
      <c r="FK524" s="111"/>
      <c r="FL524" s="111"/>
      <c r="FM524" s="111"/>
      <c r="FN524" s="111"/>
      <c r="FO524" s="111"/>
      <c r="FP524" s="111"/>
      <c r="FQ524" s="111"/>
      <c r="FR524" s="111"/>
      <c r="FS524" s="111"/>
      <c r="FT524" s="111"/>
      <c r="FU524" s="111"/>
      <c r="FV524" s="111"/>
      <c r="FW524" s="111"/>
      <c r="FX524" s="111"/>
      <c r="FY524" s="111"/>
      <c r="FZ524" s="111"/>
      <c r="GA524" s="111"/>
      <c r="GB524" s="111"/>
      <c r="GC524" s="111"/>
      <c r="GD524" s="111"/>
      <c r="GE524" s="111"/>
      <c r="GF524" s="111"/>
      <c r="GG524" s="111"/>
      <c r="GH524" s="111"/>
      <c r="GI524" s="111"/>
      <c r="GJ524" s="111"/>
      <c r="GK524" s="111"/>
      <c r="GL524" s="111"/>
      <c r="GM524" s="111"/>
      <c r="GN524" s="111"/>
      <c r="GO524" s="111"/>
      <c r="GP524" s="111"/>
      <c r="GQ524" s="111"/>
      <c r="GR524" s="111"/>
      <c r="GS524" s="111"/>
      <c r="GT524" s="111"/>
      <c r="GU524" s="111"/>
      <c r="GV524" s="111"/>
      <c r="GW524" s="111"/>
      <c r="GX524" s="111"/>
      <c r="GY524" s="111"/>
      <c r="GZ524" s="111"/>
      <c r="HA524" s="111"/>
      <c r="HB524" s="111"/>
      <c r="HC524" s="111"/>
      <c r="HD524" s="111"/>
      <c r="HE524" s="111"/>
      <c r="HF524" s="111"/>
      <c r="HG524" s="111"/>
      <c r="HH524" s="111"/>
      <c r="HI524" s="111"/>
      <c r="HJ524" s="111"/>
      <c r="HK524" s="111"/>
      <c r="HL524" s="111"/>
      <c r="HM524" s="111"/>
      <c r="HN524" s="111"/>
      <c r="HO524" s="111"/>
      <c r="HP524" s="111"/>
      <c r="HQ524" s="111"/>
      <c r="HR524" s="111"/>
      <c r="HS524" s="111"/>
      <c r="HT524" s="111"/>
      <c r="HU524" s="111"/>
      <c r="HV524" s="111"/>
      <c r="HW524" s="111"/>
      <c r="HX524" s="111"/>
      <c r="HY524" s="111"/>
      <c r="HZ524" s="111"/>
      <c r="IA524" s="111"/>
      <c r="IB524" s="111"/>
      <c r="IC524" s="111"/>
      <c r="ID524" s="111"/>
      <c r="IE524" s="111"/>
      <c r="IF524" s="111"/>
      <c r="IG524" s="111"/>
      <c r="IH524" s="111"/>
      <c r="II524" s="111"/>
      <c r="IJ524" s="111"/>
      <c r="IK524" s="111"/>
      <c r="IL524" s="111"/>
      <c r="IM524" s="111"/>
      <c r="IN524" s="111"/>
      <c r="IO524" s="111"/>
      <c r="IP524" s="111"/>
      <c r="IQ524" s="111"/>
      <c r="IR524" s="111"/>
      <c r="IS524" s="111"/>
      <c r="IT524" s="111"/>
      <c r="IU524" s="111"/>
      <c r="IV524" s="111"/>
      <c r="IW524" s="111"/>
      <c r="IX524" s="111"/>
      <c r="IY524" s="111"/>
      <c r="IZ524" s="111"/>
      <c r="JA524" s="111"/>
      <c r="JB524" s="111"/>
      <c r="JC524" s="111"/>
      <c r="JD524" s="111"/>
      <c r="JE524" s="111"/>
      <c r="JF524" s="111"/>
      <c r="JG524" s="111"/>
      <c r="JH524" s="111"/>
      <c r="JI524" s="111"/>
      <c r="JJ524" s="111"/>
      <c r="JK524" s="111"/>
      <c r="JL524" s="111"/>
      <c r="JM524" s="111"/>
      <c r="JN524" s="111"/>
      <c r="JO524" s="111"/>
      <c r="JP524" s="111"/>
      <c r="JQ524" s="111"/>
      <c r="JR524" s="111"/>
      <c r="JS524" s="111"/>
      <c r="JT524" s="111"/>
      <c r="JU524" s="111"/>
      <c r="JV524" s="111"/>
      <c r="JW524" s="111"/>
      <c r="JX524" s="111"/>
      <c r="JY524" s="111"/>
      <c r="JZ524" s="111"/>
      <c r="KA524" s="111"/>
      <c r="KB524" s="111"/>
      <c r="KC524" s="111"/>
      <c r="KD524" s="111"/>
      <c r="KE524" s="111"/>
      <c r="KF524" s="111"/>
      <c r="KG524" s="111"/>
      <c r="KH524" s="111"/>
      <c r="KI524" s="111"/>
      <c r="KJ524" s="111"/>
      <c r="KK524" s="111"/>
      <c r="KL524" s="111"/>
      <c r="KM524" s="111"/>
      <c r="KN524" s="111"/>
      <c r="KO524" s="111"/>
      <c r="KP524" s="111"/>
      <c r="KQ524" s="111"/>
      <c r="KR524" s="111"/>
      <c r="KS524" s="111"/>
      <c r="KT524" s="111"/>
      <c r="KU524" s="111"/>
      <c r="KV524" s="111"/>
      <c r="KW524" s="111"/>
      <c r="KX524" s="111"/>
      <c r="KY524" s="111"/>
      <c r="KZ524" s="111"/>
      <c r="LA524" s="111"/>
      <c r="LB524" s="111"/>
      <c r="LC524" s="111"/>
      <c r="LD524" s="111"/>
      <c r="LE524" s="111"/>
      <c r="LF524" s="111"/>
      <c r="LG524" s="111"/>
      <c r="LH524" s="111"/>
      <c r="LI524" s="111"/>
      <c r="LJ524" s="111"/>
      <c r="LK524" s="111"/>
      <c r="LL524" s="111"/>
      <c r="LM524" s="111"/>
      <c r="LN524" s="111"/>
      <c r="LO524" s="111"/>
      <c r="LP524" s="111"/>
      <c r="LQ524" s="111"/>
      <c r="LR524" s="111"/>
      <c r="LS524" s="111"/>
      <c r="LT524" s="111"/>
      <c r="LU524" s="111"/>
      <c r="LV524" s="111"/>
      <c r="LW524" s="111"/>
      <c r="LX524" s="111"/>
      <c r="LY524" s="111"/>
      <c r="LZ524" s="111"/>
      <c r="MA524" s="111"/>
      <c r="MB524" s="111"/>
      <c r="MC524" s="111"/>
      <c r="MD524" s="111"/>
      <c r="ME524" s="111"/>
      <c r="MF524" s="111"/>
      <c r="MG524" s="111"/>
      <c r="MH524" s="111"/>
      <c r="MI524" s="111"/>
      <c r="MJ524" s="111"/>
      <c r="MK524" s="111"/>
      <c r="ML524" s="111"/>
      <c r="MM524" s="111"/>
      <c r="MN524" s="111"/>
      <c r="MO524" s="111"/>
      <c r="MP524" s="111"/>
      <c r="MQ524" s="111"/>
      <c r="MR524" s="111"/>
      <c r="MS524" s="111"/>
      <c r="MT524" s="111"/>
      <c r="MU524" s="111"/>
      <c r="MV524" s="111"/>
      <c r="MW524" s="111"/>
      <c r="MX524" s="111"/>
      <c r="MY524" s="111"/>
      <c r="MZ524" s="111"/>
      <c r="NA524" s="111"/>
      <c r="NB524" s="111"/>
      <c r="NC524" s="111"/>
      <c r="ND524" s="111"/>
      <c r="NE524" s="111"/>
      <c r="NF524" s="111"/>
      <c r="NG524" s="111"/>
      <c r="NH524" s="111"/>
      <c r="NI524" s="111"/>
      <c r="NJ524" s="111"/>
      <c r="NK524" s="111"/>
      <c r="NL524" s="111"/>
      <c r="NM524" s="111"/>
      <c r="NN524" s="111"/>
      <c r="NO524" s="111"/>
      <c r="NP524" s="111"/>
      <c r="NQ524" s="111"/>
      <c r="NR524" s="111"/>
      <c r="NS524" s="111"/>
      <c r="NT524" s="111"/>
      <c r="NU524" s="111"/>
      <c r="NV524" s="111"/>
      <c r="NW524" s="111"/>
      <c r="NX524" s="111"/>
      <c r="NY524" s="111"/>
      <c r="NZ524" s="111"/>
      <c r="OA524" s="111"/>
      <c r="OB524" s="111"/>
      <c r="OC524" s="111"/>
      <c r="OD524" s="111"/>
      <c r="OE524" s="111"/>
      <c r="OF524" s="111"/>
      <c r="OG524" s="111"/>
      <c r="OH524" s="111"/>
      <c r="OI524" s="111"/>
      <c r="OJ524" s="111"/>
      <c r="OK524" s="111"/>
      <c r="OL524" s="111"/>
      <c r="OM524" s="111"/>
      <c r="ON524" s="111"/>
      <c r="OO524" s="111"/>
      <c r="OP524" s="111"/>
      <c r="OQ524" s="111"/>
      <c r="OR524" s="111"/>
      <c r="OS524" s="111"/>
      <c r="OT524" s="111"/>
      <c r="OU524" s="111"/>
      <c r="OV524" s="111"/>
      <c r="OW524" s="111"/>
      <c r="OX524" s="111"/>
      <c r="OY524" s="111"/>
      <c r="OZ524" s="111"/>
      <c r="PA524" s="111"/>
      <c r="PB524" s="111"/>
      <c r="PC524" s="111"/>
      <c r="PD524" s="111"/>
      <c r="PE524" s="111"/>
      <c r="PF524" s="111"/>
      <c r="PG524" s="111"/>
      <c r="PH524" s="111"/>
      <c r="PI524" s="111"/>
      <c r="PJ524" s="111"/>
      <c r="PK524" s="111"/>
      <c r="PL524" s="111"/>
      <c r="PM524" s="111"/>
      <c r="PN524" s="111"/>
      <c r="PO524" s="111"/>
      <c r="PP524" s="111"/>
      <c r="PQ524" s="111"/>
      <c r="PR524" s="111"/>
      <c r="PS524" s="111"/>
      <c r="PT524" s="111"/>
      <c r="PU524" s="111"/>
      <c r="PV524" s="111"/>
      <c r="PW524" s="111"/>
      <c r="PX524" s="111"/>
      <c r="PY524" s="111"/>
      <c r="PZ524" s="111"/>
      <c r="QA524" s="111"/>
      <c r="QB524" s="111"/>
      <c r="QC524" s="111"/>
      <c r="QD524" s="111"/>
      <c r="QE524" s="111"/>
      <c r="QF524" s="111"/>
      <c r="QG524" s="111"/>
      <c r="QH524" s="111"/>
      <c r="QI524" s="111"/>
      <c r="QJ524" s="111"/>
      <c r="QK524" s="111"/>
      <c r="QL524" s="111"/>
      <c r="QM524" s="111"/>
      <c r="QN524" s="111"/>
      <c r="QO524" s="111"/>
      <c r="QP524" s="111"/>
      <c r="QQ524" s="111"/>
      <c r="QR524" s="111"/>
      <c r="QS524" s="111"/>
      <c r="QT524" s="111"/>
      <c r="QU524" s="111"/>
      <c r="QV524" s="111"/>
      <c r="QW524" s="111"/>
      <c r="QX524" s="111"/>
      <c r="QY524" s="111"/>
      <c r="QZ524" s="111"/>
      <c r="RA524" s="111"/>
      <c r="RB524" s="111"/>
      <c r="RC524" s="111"/>
      <c r="RD524" s="111"/>
      <c r="RE524" s="111"/>
      <c r="RF524" s="111"/>
      <c r="RG524" s="111"/>
      <c r="RH524" s="111"/>
      <c r="RI524" s="111"/>
      <c r="RJ524" s="111"/>
      <c r="RK524" s="111"/>
      <c r="RL524" s="111"/>
      <c r="RM524" s="111"/>
      <c r="RN524" s="111"/>
      <c r="RO524" s="111"/>
      <c r="RP524" s="111"/>
      <c r="RQ524" s="111"/>
      <c r="RR524" s="111"/>
      <c r="RS524" s="111"/>
      <c r="RT524" s="111"/>
      <c r="RU524" s="111"/>
      <c r="RV524" s="111"/>
      <c r="RW524" s="111"/>
      <c r="RX524" s="111"/>
      <c r="RY524" s="111"/>
      <c r="RZ524" s="111"/>
      <c r="SA524" s="111"/>
      <c r="SB524" s="111"/>
      <c r="SC524" s="111"/>
      <c r="SD524" s="111"/>
      <c r="SE524" s="111"/>
      <c r="SF524" s="111"/>
      <c r="SG524" s="111"/>
      <c r="SH524" s="111"/>
      <c r="SI524" s="111"/>
      <c r="SJ524" s="111"/>
      <c r="SK524" s="111"/>
      <c r="SL524" s="111"/>
      <c r="SM524" s="111"/>
      <c r="SN524" s="111"/>
      <c r="SO524" s="111"/>
      <c r="SP524" s="111"/>
      <c r="SQ524" s="111"/>
      <c r="SR524" s="111"/>
      <c r="SS524" s="111"/>
      <c r="ST524" s="111"/>
      <c r="SU524" s="111"/>
      <c r="SV524" s="111"/>
      <c r="SW524" s="111"/>
      <c r="SX524" s="111"/>
      <c r="SY524" s="111"/>
      <c r="SZ524" s="111"/>
      <c r="TA524" s="111"/>
      <c r="TB524" s="111"/>
      <c r="TC524" s="111"/>
      <c r="TD524" s="111"/>
      <c r="TE524" s="111"/>
      <c r="TF524" s="111"/>
      <c r="TG524" s="111"/>
      <c r="TH524" s="111"/>
      <c r="TI524" s="111"/>
      <c r="TJ524" s="111"/>
      <c r="TK524" s="111"/>
      <c r="TL524" s="111"/>
      <c r="TM524" s="111"/>
      <c r="TN524" s="111"/>
      <c r="TO524" s="111"/>
      <c r="TP524" s="111"/>
      <c r="TQ524" s="111"/>
      <c r="TR524" s="111"/>
      <c r="TS524" s="111"/>
      <c r="TT524" s="111"/>
      <c r="TU524" s="111"/>
      <c r="TV524" s="111"/>
      <c r="TW524" s="111"/>
      <c r="TX524" s="111"/>
      <c r="TY524" s="111"/>
      <c r="TZ524" s="111"/>
      <c r="UA524" s="111"/>
      <c r="UB524" s="111"/>
      <c r="UC524" s="111"/>
      <c r="UD524" s="111"/>
      <c r="UE524" s="111"/>
      <c r="UF524" s="111"/>
      <c r="UG524" s="111"/>
      <c r="UH524" s="111"/>
      <c r="UI524" s="111"/>
      <c r="UJ524" s="111"/>
      <c r="UK524" s="111"/>
      <c r="UL524" s="111"/>
      <c r="UM524" s="111"/>
      <c r="UN524" s="111"/>
      <c r="UO524" s="111"/>
      <c r="UP524" s="111"/>
      <c r="UQ524" s="111"/>
      <c r="UR524" s="111"/>
      <c r="US524" s="111"/>
      <c r="UT524" s="111"/>
      <c r="UU524" s="111"/>
      <c r="UV524" s="111"/>
      <c r="UW524" s="111"/>
      <c r="UX524" s="111"/>
      <c r="UY524" s="111"/>
      <c r="UZ524" s="111"/>
      <c r="VA524" s="111"/>
      <c r="VB524" s="111"/>
      <c r="VC524" s="111"/>
      <c r="VD524" s="111"/>
      <c r="VE524" s="111"/>
      <c r="VF524" s="111"/>
      <c r="VG524" s="111"/>
      <c r="VH524" s="111"/>
      <c r="VI524" s="111"/>
      <c r="VJ524" s="111"/>
      <c r="VK524" s="111"/>
      <c r="VL524" s="111"/>
      <c r="VM524" s="111"/>
      <c r="VN524" s="111"/>
      <c r="VO524" s="111"/>
      <c r="VP524" s="111"/>
      <c r="VQ524" s="111"/>
      <c r="VR524" s="111"/>
      <c r="VS524" s="111"/>
      <c r="VT524" s="111"/>
      <c r="VU524" s="111"/>
      <c r="VV524" s="111"/>
      <c r="VW524" s="111"/>
      <c r="VX524" s="111"/>
      <c r="VY524" s="111"/>
      <c r="VZ524" s="111"/>
      <c r="WA524" s="111"/>
      <c r="WB524" s="111"/>
      <c r="WC524" s="111"/>
      <c r="WD524" s="111"/>
      <c r="WE524" s="111"/>
      <c r="WF524" s="111"/>
      <c r="WG524" s="111"/>
      <c r="WH524" s="111"/>
      <c r="WI524" s="111"/>
      <c r="WJ524" s="111"/>
      <c r="WK524" s="111"/>
      <c r="WL524" s="111"/>
      <c r="WM524" s="111"/>
      <c r="WN524" s="111"/>
      <c r="WO524" s="111"/>
      <c r="WP524" s="111"/>
      <c r="WQ524" s="111"/>
      <c r="WR524" s="111"/>
      <c r="WS524" s="111"/>
      <c r="WT524" s="111"/>
      <c r="WU524" s="111"/>
      <c r="WV524" s="111"/>
      <c r="WW524" s="111"/>
      <c r="WX524" s="111"/>
      <c r="WY524" s="111"/>
      <c r="WZ524" s="111"/>
      <c r="XA524" s="111"/>
      <c r="XB524" s="111"/>
      <c r="XC524" s="111"/>
      <c r="XD524" s="111"/>
      <c r="XE524" s="111"/>
      <c r="XF524" s="111"/>
      <c r="XG524" s="111"/>
      <c r="XH524" s="111"/>
      <c r="XI524" s="111"/>
      <c r="XJ524" s="111"/>
      <c r="XK524" s="111"/>
      <c r="XL524" s="111"/>
      <c r="XM524" s="111"/>
      <c r="XN524" s="111"/>
      <c r="XO524" s="111"/>
      <c r="XP524" s="111"/>
      <c r="XQ524" s="111"/>
      <c r="XR524" s="111"/>
      <c r="XS524" s="111"/>
      <c r="XT524" s="111"/>
      <c r="XU524" s="111"/>
      <c r="XV524" s="111"/>
      <c r="XW524" s="111"/>
      <c r="XX524" s="111"/>
      <c r="XY524" s="111"/>
      <c r="XZ524" s="111"/>
      <c r="YA524" s="111"/>
      <c r="YB524" s="111"/>
      <c r="YC524" s="111"/>
      <c r="YD524" s="111"/>
      <c r="YE524" s="111"/>
      <c r="YF524" s="111"/>
      <c r="YG524" s="111"/>
      <c r="YH524" s="111"/>
      <c r="YI524" s="111"/>
      <c r="YJ524" s="111"/>
      <c r="YK524" s="111"/>
      <c r="YL524" s="111"/>
      <c r="YM524" s="111"/>
      <c r="YN524" s="111"/>
      <c r="YO524" s="111"/>
      <c r="YP524" s="111"/>
      <c r="YQ524" s="111"/>
      <c r="YR524" s="111"/>
      <c r="YS524" s="111"/>
      <c r="YT524" s="111"/>
      <c r="YU524" s="111"/>
      <c r="YV524" s="111"/>
      <c r="YW524" s="111"/>
      <c r="YX524" s="111"/>
      <c r="YY524" s="111"/>
      <c r="YZ524" s="111"/>
      <c r="ZA524" s="111"/>
      <c r="ZB524" s="111"/>
      <c r="ZC524" s="111"/>
      <c r="ZD524" s="111"/>
      <c r="ZE524" s="111"/>
      <c r="ZF524" s="111"/>
      <c r="ZG524" s="111"/>
      <c r="ZH524" s="111"/>
      <c r="ZI524" s="111"/>
      <c r="ZJ524" s="111"/>
      <c r="ZK524" s="111"/>
      <c r="ZL524" s="111"/>
      <c r="ZM524" s="111"/>
      <c r="ZN524" s="111"/>
      <c r="ZO524" s="111"/>
      <c r="ZP524" s="111"/>
      <c r="ZQ524" s="111"/>
      <c r="ZR524" s="111"/>
      <c r="ZS524" s="111"/>
      <c r="ZT524" s="111"/>
      <c r="ZU524" s="111"/>
      <c r="ZV524" s="111"/>
      <c r="ZW524" s="111"/>
      <c r="ZX524" s="111"/>
      <c r="ZY524" s="111"/>
      <c r="ZZ524" s="111"/>
      <c r="AAA524" s="111"/>
      <c r="AAB524" s="111"/>
      <c r="AAC524" s="111"/>
      <c r="AAD524" s="111"/>
      <c r="AAE524" s="111"/>
      <c r="AAF524" s="111"/>
      <c r="AAG524" s="111"/>
      <c r="AAH524" s="111"/>
      <c r="AAI524" s="111"/>
      <c r="AAJ524" s="111"/>
      <c r="AAK524" s="111"/>
      <c r="AAL524" s="111"/>
      <c r="AAM524" s="111"/>
      <c r="AAN524" s="111"/>
      <c r="AAO524" s="111"/>
      <c r="AAP524" s="111"/>
      <c r="AAQ524" s="111"/>
      <c r="AAR524" s="111"/>
      <c r="AAS524" s="111"/>
      <c r="AAT524" s="111"/>
      <c r="AAU524" s="111"/>
      <c r="AAV524" s="111"/>
      <c r="AAW524" s="111"/>
      <c r="AAX524" s="111"/>
      <c r="AAY524" s="111"/>
      <c r="AAZ524" s="111"/>
      <c r="ABA524" s="111"/>
      <c r="ABB524" s="111"/>
      <c r="ABC524" s="111"/>
      <c r="ABD524" s="111"/>
      <c r="ABE524" s="111"/>
      <c r="ABF524" s="111"/>
      <c r="ABG524" s="111"/>
      <c r="ABH524" s="111"/>
      <c r="ABI524" s="111"/>
      <c r="ABJ524" s="111"/>
      <c r="ABK524" s="111"/>
      <c r="ABL524" s="111"/>
      <c r="ABM524" s="111"/>
      <c r="ABN524" s="111"/>
      <c r="ABO524" s="111"/>
      <c r="ABP524" s="111"/>
      <c r="ABQ524" s="111"/>
      <c r="ABR524" s="111"/>
      <c r="ABS524" s="111"/>
      <c r="ABT524" s="111"/>
      <c r="ABU524" s="111"/>
      <c r="ABV524" s="111"/>
      <c r="ABW524" s="111"/>
      <c r="ABX524" s="111"/>
      <c r="ABY524" s="111"/>
      <c r="ABZ524" s="111"/>
      <c r="ACA524" s="111"/>
      <c r="ACB524" s="111"/>
      <c r="ACC524" s="111"/>
      <c r="ACD524" s="111"/>
      <c r="ACE524" s="111"/>
      <c r="ACF524" s="111"/>
      <c r="ACG524" s="111"/>
      <c r="ACH524" s="111"/>
      <c r="ACI524" s="111"/>
      <c r="ACJ524" s="111"/>
      <c r="ACK524" s="111"/>
      <c r="ACL524" s="111"/>
      <c r="ACM524" s="111"/>
      <c r="ACN524" s="111"/>
      <c r="ACO524" s="111"/>
      <c r="ACP524" s="111"/>
      <c r="ACQ524" s="111"/>
      <c r="ACR524" s="111"/>
      <c r="ACS524" s="111"/>
      <c r="ACT524" s="111"/>
      <c r="ACU524" s="111"/>
      <c r="ACV524" s="111"/>
      <c r="ACW524" s="111"/>
      <c r="ACX524" s="111"/>
      <c r="ACY524" s="111"/>
      <c r="ACZ524" s="111"/>
      <c r="ADA524" s="111"/>
      <c r="ADB524" s="111"/>
      <c r="ADC524" s="111"/>
      <c r="ADD524" s="111"/>
      <c r="ADE524" s="111"/>
      <c r="ADF524" s="111"/>
      <c r="ADG524" s="111"/>
      <c r="ADH524" s="111"/>
      <c r="ADI524" s="111"/>
      <c r="ADJ524" s="111"/>
      <c r="ADK524" s="111"/>
      <c r="ADL524" s="111"/>
      <c r="ADM524" s="111"/>
      <c r="ADN524" s="111"/>
      <c r="ADO524" s="111"/>
      <c r="ADP524" s="111"/>
      <c r="ADQ524" s="111"/>
      <c r="ADR524" s="111"/>
      <c r="ADS524" s="111"/>
      <c r="ADT524" s="111"/>
      <c r="ADU524" s="111"/>
      <c r="ADV524" s="111"/>
    </row>
    <row r="525" spans="4:802" s="110" customFormat="1"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  <c r="AA525" s="111"/>
      <c r="AB525" s="111"/>
      <c r="AC525" s="111"/>
      <c r="AD525" s="111"/>
      <c r="AE525" s="111"/>
      <c r="AF525" s="111"/>
      <c r="AG525" s="111"/>
      <c r="AH525" s="111"/>
      <c r="AI525" s="111"/>
      <c r="AJ525" s="111"/>
      <c r="AK525" s="111"/>
      <c r="AL525" s="111"/>
      <c r="AM525" s="111"/>
      <c r="AN525" s="111"/>
      <c r="AO525" s="111"/>
      <c r="AP525" s="111"/>
      <c r="AQ525" s="111"/>
      <c r="AR525" s="111"/>
      <c r="AS525" s="111"/>
      <c r="AT525" s="111"/>
      <c r="AU525" s="111"/>
      <c r="AV525" s="111"/>
      <c r="AW525" s="111"/>
      <c r="AX525" s="111"/>
      <c r="AY525" s="111"/>
      <c r="AZ525" s="111"/>
      <c r="BA525" s="111"/>
      <c r="BB525" s="111"/>
      <c r="BC525" s="111"/>
      <c r="BD525" s="111"/>
      <c r="BE525" s="111"/>
      <c r="BF525" s="111"/>
      <c r="BG525" s="111"/>
      <c r="BH525" s="111"/>
      <c r="BI525" s="111"/>
      <c r="BJ525" s="111"/>
      <c r="BK525" s="111"/>
      <c r="BL525" s="111"/>
      <c r="BM525" s="111"/>
      <c r="BN525" s="111"/>
      <c r="BO525" s="111"/>
      <c r="BP525" s="111"/>
      <c r="BQ525" s="111"/>
      <c r="BR525" s="111"/>
      <c r="BS525" s="111"/>
      <c r="BT525" s="111"/>
      <c r="BU525" s="111"/>
      <c r="BV525" s="111"/>
      <c r="BW525" s="111"/>
      <c r="BX525" s="111"/>
      <c r="BY525" s="111"/>
      <c r="BZ525" s="111"/>
      <c r="CA525" s="111"/>
      <c r="CB525" s="111"/>
      <c r="CC525" s="111"/>
      <c r="CD525" s="111"/>
      <c r="CE525" s="111"/>
      <c r="CF525" s="111"/>
      <c r="CG525" s="111"/>
      <c r="CH525" s="111"/>
      <c r="CI525" s="111"/>
      <c r="CJ525" s="111"/>
      <c r="CK525" s="111"/>
      <c r="CL525" s="111"/>
      <c r="CM525" s="111"/>
      <c r="CN525" s="111"/>
      <c r="CO525" s="111"/>
      <c r="CP525" s="111"/>
      <c r="CQ525" s="111"/>
      <c r="CR525" s="111"/>
      <c r="CS525" s="111"/>
      <c r="CT525" s="111"/>
      <c r="CU525" s="111"/>
      <c r="CV525" s="111"/>
      <c r="CW525" s="111"/>
      <c r="CX525" s="111"/>
      <c r="CY525" s="111"/>
      <c r="CZ525" s="111"/>
      <c r="DA525" s="111"/>
      <c r="DB525" s="111"/>
      <c r="DC525" s="111"/>
      <c r="DD525" s="111"/>
      <c r="DE525" s="111"/>
      <c r="DF525" s="111"/>
      <c r="DG525" s="111"/>
      <c r="DH525" s="111"/>
      <c r="DI525" s="111"/>
      <c r="DJ525" s="111"/>
      <c r="DK525" s="111"/>
      <c r="DL525" s="111"/>
      <c r="DM525" s="111"/>
      <c r="DN525" s="111"/>
      <c r="DO525" s="111"/>
      <c r="DP525" s="111"/>
      <c r="DQ525" s="111"/>
      <c r="DR525" s="111"/>
      <c r="DS525" s="111"/>
      <c r="DT525" s="111"/>
      <c r="DU525" s="111"/>
      <c r="DV525" s="111"/>
      <c r="DW525" s="111"/>
      <c r="DX525" s="111"/>
      <c r="DY525" s="111"/>
      <c r="DZ525" s="111"/>
      <c r="EA525" s="111"/>
      <c r="EB525" s="111"/>
      <c r="EC525" s="111"/>
      <c r="ED525" s="111"/>
      <c r="EE525" s="111"/>
      <c r="EF525" s="111"/>
      <c r="EG525" s="111"/>
      <c r="EH525" s="111"/>
      <c r="EI525" s="111"/>
      <c r="EJ525" s="111"/>
      <c r="EK525" s="111"/>
      <c r="EL525" s="111"/>
      <c r="EM525" s="111"/>
      <c r="EN525" s="111"/>
      <c r="EO525" s="111"/>
      <c r="EP525" s="111"/>
      <c r="EQ525" s="111"/>
      <c r="ER525" s="111"/>
      <c r="ES525" s="111"/>
      <c r="ET525" s="111"/>
      <c r="EU525" s="111"/>
      <c r="EV525" s="111"/>
      <c r="EW525" s="111"/>
      <c r="EX525" s="111"/>
      <c r="EY525" s="111"/>
      <c r="EZ525" s="111"/>
      <c r="FA525" s="111"/>
      <c r="FB525" s="111"/>
      <c r="FC525" s="111"/>
      <c r="FD525" s="111"/>
      <c r="FE525" s="111"/>
      <c r="FF525" s="111"/>
      <c r="FG525" s="111"/>
      <c r="FH525" s="111"/>
      <c r="FI525" s="111"/>
      <c r="FJ525" s="111"/>
      <c r="FK525" s="111"/>
      <c r="FL525" s="111"/>
      <c r="FM525" s="111"/>
      <c r="FN525" s="111"/>
      <c r="FO525" s="111"/>
      <c r="FP525" s="111"/>
      <c r="FQ525" s="111"/>
      <c r="FR525" s="111"/>
      <c r="FS525" s="111"/>
      <c r="FT525" s="111"/>
      <c r="FU525" s="111"/>
      <c r="FV525" s="111"/>
      <c r="FW525" s="111"/>
      <c r="FX525" s="111"/>
      <c r="FY525" s="111"/>
      <c r="FZ525" s="111"/>
      <c r="GA525" s="111"/>
      <c r="GB525" s="111"/>
      <c r="GC525" s="111"/>
      <c r="GD525" s="111"/>
      <c r="GE525" s="111"/>
      <c r="GF525" s="111"/>
      <c r="GG525" s="111"/>
      <c r="GH525" s="111"/>
      <c r="GI525" s="111"/>
      <c r="GJ525" s="111"/>
      <c r="GK525" s="111"/>
      <c r="GL525" s="111"/>
      <c r="GM525" s="111"/>
      <c r="GN525" s="111"/>
      <c r="GO525" s="111"/>
      <c r="GP525" s="111"/>
      <c r="GQ525" s="111"/>
      <c r="GR525" s="111"/>
      <c r="GS525" s="111"/>
      <c r="GT525" s="111"/>
      <c r="GU525" s="111"/>
      <c r="GV525" s="111"/>
      <c r="GW525" s="111"/>
      <c r="GX525" s="111"/>
      <c r="GY525" s="111"/>
      <c r="GZ525" s="111"/>
      <c r="HA525" s="111"/>
      <c r="HB525" s="111"/>
      <c r="HC525" s="111"/>
      <c r="HD525" s="111"/>
      <c r="HE525" s="111"/>
      <c r="HF525" s="111"/>
      <c r="HG525" s="111"/>
      <c r="HH525" s="111"/>
      <c r="HI525" s="111"/>
      <c r="HJ525" s="111"/>
      <c r="HK525" s="111"/>
      <c r="HL525" s="111"/>
      <c r="HM525" s="111"/>
      <c r="HN525" s="111"/>
      <c r="HO525" s="111"/>
      <c r="HP525" s="111"/>
      <c r="HQ525" s="111"/>
      <c r="HR525" s="111"/>
      <c r="HS525" s="111"/>
      <c r="HT525" s="111"/>
      <c r="HU525" s="111"/>
      <c r="HV525" s="111"/>
      <c r="HW525" s="111"/>
      <c r="HX525" s="111"/>
      <c r="HY525" s="111"/>
      <c r="HZ525" s="111"/>
      <c r="IA525" s="111"/>
      <c r="IB525" s="111"/>
      <c r="IC525" s="111"/>
      <c r="ID525" s="111"/>
      <c r="IE525" s="111"/>
      <c r="IF525" s="111"/>
      <c r="IG525" s="111"/>
      <c r="IH525" s="111"/>
      <c r="II525" s="111"/>
      <c r="IJ525" s="111"/>
      <c r="IK525" s="111"/>
      <c r="IL525" s="111"/>
      <c r="IM525" s="111"/>
      <c r="IN525" s="111"/>
      <c r="IO525" s="111"/>
      <c r="IP525" s="111"/>
      <c r="IQ525" s="111"/>
      <c r="IR525" s="111"/>
      <c r="IS525" s="111"/>
      <c r="IT525" s="111"/>
      <c r="IU525" s="111"/>
      <c r="IV525" s="111"/>
      <c r="IW525" s="111"/>
      <c r="IX525" s="111"/>
      <c r="IY525" s="111"/>
      <c r="IZ525" s="111"/>
      <c r="JA525" s="111"/>
      <c r="JB525" s="111"/>
      <c r="JC525" s="111"/>
      <c r="JD525" s="111"/>
      <c r="JE525" s="111"/>
      <c r="JF525" s="111"/>
      <c r="JG525" s="111"/>
      <c r="JH525" s="111"/>
      <c r="JI525" s="111"/>
      <c r="JJ525" s="111"/>
      <c r="JK525" s="111"/>
      <c r="JL525" s="111"/>
      <c r="JM525" s="111"/>
      <c r="JN525" s="111"/>
      <c r="JO525" s="111"/>
      <c r="JP525" s="111"/>
      <c r="JQ525" s="111"/>
      <c r="JR525" s="111"/>
      <c r="JS525" s="111"/>
      <c r="JT525" s="111"/>
      <c r="JU525" s="111"/>
      <c r="JV525" s="111"/>
      <c r="JW525" s="111"/>
      <c r="JX525" s="111"/>
      <c r="JY525" s="111"/>
      <c r="JZ525" s="111"/>
      <c r="KA525" s="111"/>
      <c r="KB525" s="111"/>
      <c r="KC525" s="111"/>
      <c r="KD525" s="111"/>
      <c r="KE525" s="111"/>
      <c r="KF525" s="111"/>
      <c r="KG525" s="111"/>
      <c r="KH525" s="111"/>
      <c r="KI525" s="111"/>
      <c r="KJ525" s="111"/>
      <c r="KK525" s="111"/>
      <c r="KL525" s="111"/>
      <c r="KM525" s="111"/>
      <c r="KN525" s="111"/>
      <c r="KO525" s="111"/>
      <c r="KP525" s="111"/>
      <c r="KQ525" s="111"/>
      <c r="KR525" s="111"/>
      <c r="KS525" s="111"/>
      <c r="KT525" s="111"/>
      <c r="KU525" s="111"/>
      <c r="KV525" s="111"/>
      <c r="KW525" s="111"/>
      <c r="KX525" s="111"/>
      <c r="KY525" s="111"/>
      <c r="KZ525" s="111"/>
      <c r="LA525" s="111"/>
      <c r="LB525" s="111"/>
      <c r="LC525" s="111"/>
      <c r="LD525" s="111"/>
      <c r="LE525" s="111"/>
      <c r="LF525" s="111"/>
      <c r="LG525" s="111"/>
      <c r="LH525" s="111"/>
      <c r="LI525" s="111"/>
      <c r="LJ525" s="111"/>
      <c r="LK525" s="111"/>
      <c r="LL525" s="111"/>
      <c r="LM525" s="111"/>
      <c r="LN525" s="111"/>
      <c r="LO525" s="111"/>
      <c r="LP525" s="111"/>
      <c r="LQ525" s="111"/>
      <c r="LR525" s="111"/>
      <c r="LS525" s="111"/>
      <c r="LT525" s="111"/>
      <c r="LU525" s="111"/>
      <c r="LV525" s="111"/>
      <c r="LW525" s="111"/>
      <c r="LX525" s="111"/>
      <c r="LY525" s="111"/>
      <c r="LZ525" s="111"/>
      <c r="MA525" s="111"/>
      <c r="MB525" s="111"/>
      <c r="MC525" s="111"/>
      <c r="MD525" s="111"/>
      <c r="ME525" s="111"/>
      <c r="MF525" s="111"/>
      <c r="MG525" s="111"/>
      <c r="MH525" s="111"/>
      <c r="MI525" s="111"/>
      <c r="MJ525" s="111"/>
      <c r="MK525" s="111"/>
      <c r="ML525" s="111"/>
      <c r="MM525" s="111"/>
      <c r="MN525" s="111"/>
      <c r="MO525" s="111"/>
      <c r="MP525" s="111"/>
      <c r="MQ525" s="111"/>
      <c r="MR525" s="111"/>
      <c r="MS525" s="111"/>
      <c r="MT525" s="111"/>
      <c r="MU525" s="111"/>
      <c r="MV525" s="111"/>
      <c r="MW525" s="111"/>
      <c r="MX525" s="111"/>
      <c r="MY525" s="111"/>
      <c r="MZ525" s="111"/>
      <c r="NA525" s="111"/>
      <c r="NB525" s="111"/>
      <c r="NC525" s="111"/>
      <c r="ND525" s="111"/>
      <c r="NE525" s="111"/>
      <c r="NF525" s="111"/>
      <c r="NG525" s="111"/>
      <c r="NH525" s="111"/>
      <c r="NI525" s="111"/>
      <c r="NJ525" s="111"/>
      <c r="NK525" s="111"/>
      <c r="NL525" s="111"/>
      <c r="NM525" s="111"/>
      <c r="NN525" s="111"/>
      <c r="NO525" s="111"/>
      <c r="NP525" s="111"/>
      <c r="NQ525" s="111"/>
      <c r="NR525" s="111"/>
      <c r="NS525" s="111"/>
      <c r="NT525" s="111"/>
      <c r="NU525" s="111"/>
      <c r="NV525" s="111"/>
      <c r="NW525" s="111"/>
      <c r="NX525" s="111"/>
      <c r="NY525" s="111"/>
      <c r="NZ525" s="111"/>
      <c r="OA525" s="111"/>
      <c r="OB525" s="111"/>
      <c r="OC525" s="111"/>
      <c r="OD525" s="111"/>
      <c r="OE525" s="111"/>
      <c r="OF525" s="111"/>
      <c r="OG525" s="111"/>
      <c r="OH525" s="111"/>
      <c r="OI525" s="111"/>
      <c r="OJ525" s="111"/>
      <c r="OK525" s="111"/>
      <c r="OL525" s="111"/>
      <c r="OM525" s="111"/>
      <c r="ON525" s="111"/>
      <c r="OO525" s="111"/>
      <c r="OP525" s="111"/>
      <c r="OQ525" s="111"/>
      <c r="OR525" s="111"/>
      <c r="OS525" s="111"/>
      <c r="OT525" s="111"/>
      <c r="OU525" s="111"/>
      <c r="OV525" s="111"/>
      <c r="OW525" s="111"/>
      <c r="OX525" s="111"/>
      <c r="OY525" s="111"/>
      <c r="OZ525" s="111"/>
      <c r="PA525" s="111"/>
      <c r="PB525" s="111"/>
      <c r="PC525" s="111"/>
      <c r="PD525" s="111"/>
      <c r="PE525" s="111"/>
      <c r="PF525" s="111"/>
      <c r="PG525" s="111"/>
      <c r="PH525" s="111"/>
      <c r="PI525" s="111"/>
      <c r="PJ525" s="111"/>
      <c r="PK525" s="111"/>
      <c r="PL525" s="111"/>
      <c r="PM525" s="111"/>
      <c r="PN525" s="111"/>
      <c r="PO525" s="111"/>
      <c r="PP525" s="111"/>
      <c r="PQ525" s="111"/>
      <c r="PR525" s="111"/>
      <c r="PS525" s="111"/>
      <c r="PT525" s="111"/>
      <c r="PU525" s="111"/>
      <c r="PV525" s="111"/>
      <c r="PW525" s="111"/>
      <c r="PX525" s="111"/>
      <c r="PY525" s="111"/>
      <c r="PZ525" s="111"/>
      <c r="QA525" s="111"/>
      <c r="QB525" s="111"/>
      <c r="QC525" s="111"/>
      <c r="QD525" s="111"/>
      <c r="QE525" s="111"/>
      <c r="QF525" s="111"/>
      <c r="QG525" s="111"/>
      <c r="QH525" s="111"/>
      <c r="QI525" s="111"/>
      <c r="QJ525" s="111"/>
      <c r="QK525" s="111"/>
      <c r="QL525" s="111"/>
      <c r="QM525" s="111"/>
      <c r="QN525" s="111"/>
      <c r="QO525" s="111"/>
      <c r="QP525" s="111"/>
      <c r="QQ525" s="111"/>
      <c r="QR525" s="111"/>
      <c r="QS525" s="111"/>
      <c r="QT525" s="111"/>
      <c r="QU525" s="111"/>
      <c r="QV525" s="111"/>
      <c r="QW525" s="111"/>
      <c r="QX525" s="111"/>
      <c r="QY525" s="111"/>
      <c r="QZ525" s="111"/>
      <c r="RA525" s="111"/>
      <c r="RB525" s="111"/>
      <c r="RC525" s="111"/>
      <c r="RD525" s="111"/>
      <c r="RE525" s="111"/>
      <c r="RF525" s="111"/>
      <c r="RG525" s="111"/>
      <c r="RH525" s="111"/>
      <c r="RI525" s="111"/>
      <c r="RJ525" s="111"/>
      <c r="RK525" s="111"/>
      <c r="RL525" s="111"/>
      <c r="RM525" s="111"/>
      <c r="RN525" s="111"/>
      <c r="RO525" s="111"/>
      <c r="RP525" s="111"/>
      <c r="RQ525" s="111"/>
      <c r="RR525" s="111"/>
      <c r="RS525" s="111"/>
      <c r="RT525" s="111"/>
      <c r="RU525" s="111"/>
      <c r="RV525" s="111"/>
      <c r="RW525" s="111"/>
      <c r="RX525" s="111"/>
      <c r="RY525" s="111"/>
      <c r="RZ525" s="111"/>
      <c r="SA525" s="111"/>
      <c r="SB525" s="111"/>
      <c r="SC525" s="111"/>
      <c r="SD525" s="111"/>
      <c r="SE525" s="111"/>
      <c r="SF525" s="111"/>
      <c r="SG525" s="111"/>
      <c r="SH525" s="111"/>
      <c r="SI525" s="111"/>
      <c r="SJ525" s="111"/>
      <c r="SK525" s="111"/>
      <c r="SL525" s="111"/>
      <c r="SM525" s="111"/>
      <c r="SN525" s="111"/>
      <c r="SO525" s="111"/>
      <c r="SP525" s="111"/>
      <c r="SQ525" s="111"/>
      <c r="SR525" s="111"/>
      <c r="SS525" s="111"/>
      <c r="ST525" s="111"/>
      <c r="SU525" s="111"/>
      <c r="SV525" s="111"/>
      <c r="SW525" s="111"/>
      <c r="SX525" s="111"/>
      <c r="SY525" s="111"/>
      <c r="SZ525" s="111"/>
      <c r="TA525" s="111"/>
      <c r="TB525" s="111"/>
      <c r="TC525" s="111"/>
      <c r="TD525" s="111"/>
      <c r="TE525" s="111"/>
      <c r="TF525" s="111"/>
      <c r="TG525" s="111"/>
      <c r="TH525" s="111"/>
      <c r="TI525" s="111"/>
      <c r="TJ525" s="111"/>
      <c r="TK525" s="111"/>
      <c r="TL525" s="111"/>
      <c r="TM525" s="111"/>
      <c r="TN525" s="111"/>
      <c r="TO525" s="111"/>
      <c r="TP525" s="111"/>
      <c r="TQ525" s="111"/>
      <c r="TR525" s="111"/>
      <c r="TS525" s="111"/>
      <c r="TT525" s="111"/>
      <c r="TU525" s="111"/>
      <c r="TV525" s="111"/>
      <c r="TW525" s="111"/>
      <c r="TX525" s="111"/>
      <c r="TY525" s="111"/>
      <c r="TZ525" s="111"/>
      <c r="UA525" s="111"/>
      <c r="UB525" s="111"/>
      <c r="UC525" s="111"/>
      <c r="UD525" s="111"/>
      <c r="UE525" s="111"/>
      <c r="UF525" s="111"/>
      <c r="UG525" s="111"/>
      <c r="UH525" s="111"/>
      <c r="UI525" s="111"/>
      <c r="UJ525" s="111"/>
      <c r="UK525" s="111"/>
      <c r="UL525" s="111"/>
      <c r="UM525" s="111"/>
      <c r="UN525" s="111"/>
      <c r="UO525" s="111"/>
      <c r="UP525" s="111"/>
      <c r="UQ525" s="111"/>
      <c r="UR525" s="111"/>
      <c r="US525" s="111"/>
      <c r="UT525" s="111"/>
      <c r="UU525" s="111"/>
      <c r="UV525" s="111"/>
      <c r="UW525" s="111"/>
      <c r="UX525" s="111"/>
      <c r="UY525" s="111"/>
      <c r="UZ525" s="111"/>
      <c r="VA525" s="111"/>
      <c r="VB525" s="111"/>
      <c r="VC525" s="111"/>
      <c r="VD525" s="111"/>
      <c r="VE525" s="111"/>
      <c r="VF525" s="111"/>
      <c r="VG525" s="111"/>
      <c r="VH525" s="111"/>
      <c r="VI525" s="111"/>
      <c r="VJ525" s="111"/>
      <c r="VK525" s="111"/>
      <c r="VL525" s="111"/>
      <c r="VM525" s="111"/>
      <c r="VN525" s="111"/>
      <c r="VO525" s="111"/>
      <c r="VP525" s="111"/>
      <c r="VQ525" s="111"/>
      <c r="VR525" s="111"/>
      <c r="VS525" s="111"/>
      <c r="VT525" s="111"/>
      <c r="VU525" s="111"/>
      <c r="VV525" s="111"/>
      <c r="VW525" s="111"/>
      <c r="VX525" s="111"/>
      <c r="VY525" s="111"/>
      <c r="VZ525" s="111"/>
      <c r="WA525" s="111"/>
      <c r="WB525" s="111"/>
      <c r="WC525" s="111"/>
      <c r="WD525" s="111"/>
      <c r="WE525" s="111"/>
      <c r="WF525" s="111"/>
      <c r="WG525" s="111"/>
      <c r="WH525" s="111"/>
      <c r="WI525" s="111"/>
      <c r="WJ525" s="111"/>
      <c r="WK525" s="111"/>
      <c r="WL525" s="111"/>
      <c r="WM525" s="111"/>
      <c r="WN525" s="111"/>
      <c r="WO525" s="111"/>
      <c r="WP525" s="111"/>
      <c r="WQ525" s="111"/>
      <c r="WR525" s="111"/>
      <c r="WS525" s="111"/>
      <c r="WT525" s="111"/>
      <c r="WU525" s="111"/>
      <c r="WV525" s="111"/>
      <c r="WW525" s="111"/>
      <c r="WX525" s="111"/>
      <c r="WY525" s="111"/>
      <c r="WZ525" s="111"/>
      <c r="XA525" s="111"/>
      <c r="XB525" s="111"/>
      <c r="XC525" s="111"/>
      <c r="XD525" s="111"/>
      <c r="XE525" s="111"/>
      <c r="XF525" s="111"/>
      <c r="XG525" s="111"/>
      <c r="XH525" s="111"/>
      <c r="XI525" s="111"/>
      <c r="XJ525" s="111"/>
      <c r="XK525" s="111"/>
      <c r="XL525" s="111"/>
      <c r="XM525" s="111"/>
      <c r="XN525" s="111"/>
      <c r="XO525" s="111"/>
      <c r="XP525" s="111"/>
      <c r="XQ525" s="111"/>
      <c r="XR525" s="111"/>
      <c r="XS525" s="111"/>
      <c r="XT525" s="111"/>
      <c r="XU525" s="111"/>
      <c r="XV525" s="111"/>
      <c r="XW525" s="111"/>
      <c r="XX525" s="111"/>
      <c r="XY525" s="111"/>
      <c r="XZ525" s="111"/>
      <c r="YA525" s="111"/>
      <c r="YB525" s="111"/>
      <c r="YC525" s="111"/>
      <c r="YD525" s="111"/>
      <c r="YE525" s="111"/>
      <c r="YF525" s="111"/>
      <c r="YG525" s="111"/>
      <c r="YH525" s="111"/>
      <c r="YI525" s="111"/>
      <c r="YJ525" s="111"/>
      <c r="YK525" s="111"/>
      <c r="YL525" s="111"/>
      <c r="YM525" s="111"/>
      <c r="YN525" s="111"/>
      <c r="YO525" s="111"/>
      <c r="YP525" s="111"/>
      <c r="YQ525" s="111"/>
      <c r="YR525" s="111"/>
      <c r="YS525" s="111"/>
      <c r="YT525" s="111"/>
      <c r="YU525" s="111"/>
      <c r="YV525" s="111"/>
      <c r="YW525" s="111"/>
      <c r="YX525" s="111"/>
      <c r="YY525" s="111"/>
      <c r="YZ525" s="111"/>
      <c r="ZA525" s="111"/>
      <c r="ZB525" s="111"/>
      <c r="ZC525" s="111"/>
      <c r="ZD525" s="111"/>
      <c r="ZE525" s="111"/>
      <c r="ZF525" s="111"/>
      <c r="ZG525" s="111"/>
      <c r="ZH525" s="111"/>
      <c r="ZI525" s="111"/>
      <c r="ZJ525" s="111"/>
      <c r="ZK525" s="111"/>
      <c r="ZL525" s="111"/>
      <c r="ZM525" s="111"/>
      <c r="ZN525" s="111"/>
      <c r="ZO525" s="111"/>
      <c r="ZP525" s="111"/>
      <c r="ZQ525" s="111"/>
      <c r="ZR525" s="111"/>
      <c r="ZS525" s="111"/>
      <c r="ZT525" s="111"/>
      <c r="ZU525" s="111"/>
      <c r="ZV525" s="111"/>
      <c r="ZW525" s="111"/>
      <c r="ZX525" s="111"/>
      <c r="ZY525" s="111"/>
      <c r="ZZ525" s="111"/>
      <c r="AAA525" s="111"/>
      <c r="AAB525" s="111"/>
      <c r="AAC525" s="111"/>
      <c r="AAD525" s="111"/>
      <c r="AAE525" s="111"/>
      <c r="AAF525" s="111"/>
      <c r="AAG525" s="111"/>
      <c r="AAH525" s="111"/>
      <c r="AAI525" s="111"/>
      <c r="AAJ525" s="111"/>
      <c r="AAK525" s="111"/>
      <c r="AAL525" s="111"/>
      <c r="AAM525" s="111"/>
      <c r="AAN525" s="111"/>
      <c r="AAO525" s="111"/>
      <c r="AAP525" s="111"/>
      <c r="AAQ525" s="111"/>
      <c r="AAR525" s="111"/>
      <c r="AAS525" s="111"/>
      <c r="AAT525" s="111"/>
      <c r="AAU525" s="111"/>
      <c r="AAV525" s="111"/>
      <c r="AAW525" s="111"/>
      <c r="AAX525" s="111"/>
      <c r="AAY525" s="111"/>
      <c r="AAZ525" s="111"/>
      <c r="ABA525" s="111"/>
      <c r="ABB525" s="111"/>
      <c r="ABC525" s="111"/>
      <c r="ABD525" s="111"/>
      <c r="ABE525" s="111"/>
      <c r="ABF525" s="111"/>
      <c r="ABG525" s="111"/>
      <c r="ABH525" s="111"/>
      <c r="ABI525" s="111"/>
      <c r="ABJ525" s="111"/>
      <c r="ABK525" s="111"/>
      <c r="ABL525" s="111"/>
      <c r="ABM525" s="111"/>
      <c r="ABN525" s="111"/>
      <c r="ABO525" s="111"/>
      <c r="ABP525" s="111"/>
      <c r="ABQ525" s="111"/>
      <c r="ABR525" s="111"/>
      <c r="ABS525" s="111"/>
      <c r="ABT525" s="111"/>
      <c r="ABU525" s="111"/>
      <c r="ABV525" s="111"/>
      <c r="ABW525" s="111"/>
      <c r="ABX525" s="111"/>
      <c r="ABY525" s="111"/>
      <c r="ABZ525" s="111"/>
      <c r="ACA525" s="111"/>
      <c r="ACB525" s="111"/>
      <c r="ACC525" s="111"/>
      <c r="ACD525" s="111"/>
      <c r="ACE525" s="111"/>
      <c r="ACF525" s="111"/>
      <c r="ACG525" s="111"/>
      <c r="ACH525" s="111"/>
      <c r="ACI525" s="111"/>
      <c r="ACJ525" s="111"/>
      <c r="ACK525" s="111"/>
      <c r="ACL525" s="111"/>
      <c r="ACM525" s="111"/>
      <c r="ACN525" s="111"/>
      <c r="ACO525" s="111"/>
      <c r="ACP525" s="111"/>
      <c r="ACQ525" s="111"/>
      <c r="ACR525" s="111"/>
      <c r="ACS525" s="111"/>
      <c r="ACT525" s="111"/>
      <c r="ACU525" s="111"/>
      <c r="ACV525" s="111"/>
      <c r="ACW525" s="111"/>
      <c r="ACX525" s="111"/>
      <c r="ACY525" s="111"/>
      <c r="ACZ525" s="111"/>
      <c r="ADA525" s="111"/>
      <c r="ADB525" s="111"/>
      <c r="ADC525" s="111"/>
      <c r="ADD525" s="111"/>
      <c r="ADE525" s="111"/>
      <c r="ADF525" s="111"/>
      <c r="ADG525" s="111"/>
      <c r="ADH525" s="111"/>
      <c r="ADI525" s="111"/>
      <c r="ADJ525" s="111"/>
      <c r="ADK525" s="111"/>
      <c r="ADL525" s="111"/>
      <c r="ADM525" s="111"/>
      <c r="ADN525" s="111"/>
      <c r="ADO525" s="111"/>
      <c r="ADP525" s="111"/>
      <c r="ADQ525" s="111"/>
      <c r="ADR525" s="111"/>
      <c r="ADS525" s="111"/>
      <c r="ADT525" s="111"/>
      <c r="ADU525" s="111"/>
      <c r="ADV525" s="111"/>
    </row>
    <row r="526" spans="4:802" s="110" customFormat="1"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  <c r="AA526" s="111"/>
      <c r="AB526" s="111"/>
      <c r="AC526" s="111"/>
      <c r="AD526" s="111"/>
      <c r="AE526" s="111"/>
      <c r="AF526" s="111"/>
      <c r="AG526" s="111"/>
      <c r="AH526" s="111"/>
      <c r="AI526" s="111"/>
      <c r="AJ526" s="111"/>
      <c r="AK526" s="111"/>
      <c r="AL526" s="111"/>
      <c r="AM526" s="111"/>
      <c r="AN526" s="111"/>
      <c r="AO526" s="111"/>
      <c r="AP526" s="111"/>
      <c r="AQ526" s="111"/>
      <c r="AR526" s="111"/>
      <c r="AS526" s="111"/>
      <c r="AT526" s="111"/>
      <c r="AU526" s="111"/>
      <c r="AV526" s="111"/>
      <c r="AW526" s="111"/>
      <c r="AX526" s="111"/>
      <c r="AY526" s="111"/>
      <c r="AZ526" s="111"/>
      <c r="BA526" s="111"/>
      <c r="BB526" s="111"/>
      <c r="BC526" s="111"/>
      <c r="BD526" s="111"/>
      <c r="BE526" s="111"/>
      <c r="BF526" s="111"/>
      <c r="BG526" s="111"/>
      <c r="BH526" s="111"/>
      <c r="BI526" s="111"/>
      <c r="BJ526" s="111"/>
      <c r="BK526" s="111"/>
      <c r="BL526" s="111"/>
      <c r="BM526" s="111"/>
      <c r="BN526" s="111"/>
      <c r="BO526" s="111"/>
      <c r="BP526" s="111"/>
      <c r="BQ526" s="111"/>
      <c r="BR526" s="111"/>
      <c r="BS526" s="111"/>
      <c r="BT526" s="111"/>
      <c r="BU526" s="111"/>
      <c r="BV526" s="111"/>
      <c r="BW526" s="111"/>
      <c r="BX526" s="111"/>
      <c r="BY526" s="111"/>
      <c r="BZ526" s="111"/>
      <c r="CA526" s="111"/>
      <c r="CB526" s="111"/>
      <c r="CC526" s="111"/>
      <c r="CD526" s="111"/>
      <c r="CE526" s="111"/>
      <c r="CF526" s="111"/>
      <c r="CG526" s="111"/>
      <c r="CH526" s="111"/>
      <c r="CI526" s="111"/>
      <c r="CJ526" s="111"/>
      <c r="CK526" s="111"/>
      <c r="CL526" s="111"/>
      <c r="CM526" s="111"/>
      <c r="CN526" s="111"/>
      <c r="CO526" s="111"/>
      <c r="CP526" s="111"/>
      <c r="CQ526" s="111"/>
      <c r="CR526" s="111"/>
      <c r="CS526" s="111"/>
      <c r="CT526" s="111"/>
      <c r="CU526" s="111"/>
      <c r="CV526" s="111"/>
      <c r="CW526" s="111"/>
      <c r="CX526" s="111"/>
      <c r="CY526" s="111"/>
      <c r="CZ526" s="111"/>
      <c r="DA526" s="111"/>
      <c r="DB526" s="111"/>
      <c r="DC526" s="111"/>
      <c r="DD526" s="111"/>
      <c r="DE526" s="111"/>
      <c r="DF526" s="111"/>
      <c r="DG526" s="111"/>
      <c r="DH526" s="111"/>
      <c r="DI526" s="111"/>
      <c r="DJ526" s="111"/>
      <c r="DK526" s="111"/>
      <c r="DL526" s="111"/>
      <c r="DM526" s="111"/>
      <c r="DN526" s="111"/>
      <c r="DO526" s="111"/>
      <c r="DP526" s="111"/>
      <c r="DQ526" s="111"/>
      <c r="DR526" s="111"/>
      <c r="DS526" s="111"/>
      <c r="DT526" s="111"/>
      <c r="DU526" s="111"/>
      <c r="DV526" s="111"/>
      <c r="DW526" s="111"/>
      <c r="DX526" s="111"/>
      <c r="DY526" s="111"/>
      <c r="DZ526" s="111"/>
      <c r="EA526" s="111"/>
      <c r="EB526" s="111"/>
      <c r="EC526" s="111"/>
      <c r="ED526" s="111"/>
      <c r="EE526" s="111"/>
      <c r="EF526" s="111"/>
      <c r="EG526" s="111"/>
      <c r="EH526" s="111"/>
      <c r="EI526" s="111"/>
      <c r="EJ526" s="111"/>
      <c r="EK526" s="111"/>
      <c r="EL526" s="111"/>
      <c r="EM526" s="111"/>
      <c r="EN526" s="111"/>
      <c r="EO526" s="111"/>
      <c r="EP526" s="111"/>
      <c r="EQ526" s="111"/>
      <c r="ER526" s="111"/>
      <c r="ES526" s="111"/>
      <c r="ET526" s="111"/>
      <c r="EU526" s="111"/>
      <c r="EV526" s="111"/>
      <c r="EW526" s="111"/>
      <c r="EX526" s="111"/>
      <c r="EY526" s="111"/>
      <c r="EZ526" s="111"/>
      <c r="FA526" s="111"/>
      <c r="FB526" s="111"/>
      <c r="FC526" s="111"/>
      <c r="FD526" s="111"/>
      <c r="FE526" s="111"/>
      <c r="FF526" s="111"/>
      <c r="FG526" s="111"/>
      <c r="FH526" s="111"/>
      <c r="FI526" s="111"/>
      <c r="FJ526" s="111"/>
      <c r="FK526" s="111"/>
      <c r="FL526" s="111"/>
      <c r="FM526" s="111"/>
      <c r="FN526" s="111"/>
      <c r="FO526" s="111"/>
      <c r="FP526" s="111"/>
      <c r="FQ526" s="111"/>
      <c r="FR526" s="111"/>
      <c r="FS526" s="111"/>
      <c r="FT526" s="111"/>
      <c r="FU526" s="111"/>
      <c r="FV526" s="111"/>
      <c r="FW526" s="111"/>
      <c r="FX526" s="111"/>
      <c r="FY526" s="111"/>
      <c r="FZ526" s="111"/>
      <c r="GA526" s="111"/>
      <c r="GB526" s="111"/>
      <c r="GC526" s="111"/>
      <c r="GD526" s="111"/>
      <c r="GE526" s="111"/>
      <c r="GF526" s="111"/>
      <c r="GG526" s="111"/>
      <c r="GH526" s="111"/>
      <c r="GI526" s="111"/>
      <c r="GJ526" s="111"/>
      <c r="GK526" s="111"/>
      <c r="GL526" s="111"/>
      <c r="GM526" s="111"/>
      <c r="GN526" s="111"/>
      <c r="GO526" s="111"/>
      <c r="GP526" s="111"/>
      <c r="GQ526" s="111"/>
      <c r="GR526" s="111"/>
      <c r="GS526" s="111"/>
      <c r="GT526" s="111"/>
      <c r="GU526" s="111"/>
      <c r="GV526" s="111"/>
      <c r="GW526" s="111"/>
      <c r="GX526" s="111"/>
      <c r="GY526" s="111"/>
      <c r="GZ526" s="111"/>
      <c r="HA526" s="111"/>
      <c r="HB526" s="111"/>
      <c r="HC526" s="111"/>
      <c r="HD526" s="111"/>
      <c r="HE526" s="111"/>
      <c r="HF526" s="111"/>
      <c r="HG526" s="111"/>
      <c r="HH526" s="111"/>
      <c r="HI526" s="111"/>
      <c r="HJ526" s="111"/>
      <c r="HK526" s="111"/>
      <c r="HL526" s="111"/>
      <c r="HM526" s="111"/>
      <c r="HN526" s="111"/>
      <c r="HO526" s="111"/>
      <c r="HP526" s="111"/>
      <c r="HQ526" s="111"/>
      <c r="HR526" s="111"/>
      <c r="HS526" s="111"/>
      <c r="HT526" s="111"/>
      <c r="HU526" s="111"/>
      <c r="HV526" s="111"/>
      <c r="HW526" s="111"/>
      <c r="HX526" s="111"/>
      <c r="HY526" s="111"/>
      <c r="HZ526" s="111"/>
      <c r="IA526" s="111"/>
      <c r="IB526" s="111"/>
      <c r="IC526" s="111"/>
      <c r="ID526" s="111"/>
      <c r="IE526" s="111"/>
      <c r="IF526" s="111"/>
      <c r="IG526" s="111"/>
      <c r="IH526" s="111"/>
      <c r="II526" s="111"/>
      <c r="IJ526" s="111"/>
      <c r="IK526" s="111"/>
      <c r="IL526" s="111"/>
      <c r="IM526" s="111"/>
      <c r="IN526" s="111"/>
      <c r="IO526" s="111"/>
      <c r="IP526" s="111"/>
      <c r="IQ526" s="111"/>
      <c r="IR526" s="111"/>
      <c r="IS526" s="111"/>
      <c r="IT526" s="111"/>
      <c r="IU526" s="111"/>
      <c r="IV526" s="111"/>
      <c r="IW526" s="111"/>
      <c r="IX526" s="111"/>
      <c r="IY526" s="111"/>
      <c r="IZ526" s="111"/>
      <c r="JA526" s="111"/>
      <c r="JB526" s="111"/>
      <c r="JC526" s="111"/>
      <c r="JD526" s="111"/>
      <c r="JE526" s="111"/>
      <c r="JF526" s="111"/>
      <c r="JG526" s="111"/>
      <c r="JH526" s="111"/>
      <c r="JI526" s="111"/>
      <c r="JJ526" s="111"/>
      <c r="JK526" s="111"/>
      <c r="JL526" s="111"/>
      <c r="JM526" s="111"/>
      <c r="JN526" s="111"/>
      <c r="JO526" s="111"/>
      <c r="JP526" s="111"/>
      <c r="JQ526" s="111"/>
      <c r="JR526" s="111"/>
      <c r="JS526" s="111"/>
      <c r="JT526" s="111"/>
      <c r="JU526" s="111"/>
      <c r="JV526" s="111"/>
      <c r="JW526" s="111"/>
      <c r="JX526" s="111"/>
      <c r="JY526" s="111"/>
      <c r="JZ526" s="111"/>
      <c r="KA526" s="111"/>
      <c r="KB526" s="111"/>
      <c r="KC526" s="111"/>
      <c r="KD526" s="111"/>
      <c r="KE526" s="111"/>
      <c r="KF526" s="111"/>
      <c r="KG526" s="111"/>
      <c r="KH526" s="111"/>
      <c r="KI526" s="111"/>
      <c r="KJ526" s="111"/>
      <c r="KK526" s="111"/>
      <c r="KL526" s="111"/>
      <c r="KM526" s="111"/>
      <c r="KN526" s="111"/>
      <c r="KO526" s="111"/>
      <c r="KP526" s="111"/>
      <c r="KQ526" s="111"/>
      <c r="KR526" s="111"/>
      <c r="KS526" s="111"/>
      <c r="KT526" s="111"/>
      <c r="KU526" s="111"/>
      <c r="KV526" s="111"/>
      <c r="KW526" s="111"/>
      <c r="KX526" s="111"/>
      <c r="KY526" s="111"/>
      <c r="KZ526" s="111"/>
      <c r="LA526" s="111"/>
      <c r="LB526" s="111"/>
      <c r="LC526" s="111"/>
      <c r="LD526" s="111"/>
      <c r="LE526" s="111"/>
      <c r="LF526" s="111"/>
      <c r="LG526" s="111"/>
      <c r="LH526" s="111"/>
      <c r="LI526" s="111"/>
      <c r="LJ526" s="111"/>
      <c r="LK526" s="111"/>
      <c r="LL526" s="111"/>
      <c r="LM526" s="111"/>
      <c r="LN526" s="111"/>
      <c r="LO526" s="111"/>
      <c r="LP526" s="111"/>
      <c r="LQ526" s="111"/>
      <c r="LR526" s="111"/>
      <c r="LS526" s="111"/>
      <c r="LT526" s="111"/>
      <c r="LU526" s="111"/>
      <c r="LV526" s="111"/>
      <c r="LW526" s="111"/>
      <c r="LX526" s="111"/>
      <c r="LY526" s="111"/>
      <c r="LZ526" s="111"/>
      <c r="MA526" s="111"/>
      <c r="MB526" s="111"/>
      <c r="MC526" s="111"/>
      <c r="MD526" s="111"/>
      <c r="ME526" s="111"/>
      <c r="MF526" s="111"/>
      <c r="MG526" s="111"/>
      <c r="MH526" s="111"/>
      <c r="MI526" s="111"/>
      <c r="MJ526" s="111"/>
      <c r="MK526" s="111"/>
      <c r="ML526" s="111"/>
      <c r="MM526" s="111"/>
      <c r="MN526" s="111"/>
      <c r="MO526" s="111"/>
      <c r="MP526" s="111"/>
      <c r="MQ526" s="111"/>
      <c r="MR526" s="111"/>
      <c r="MS526" s="111"/>
      <c r="MT526" s="111"/>
      <c r="MU526" s="111"/>
      <c r="MV526" s="111"/>
      <c r="MW526" s="111"/>
      <c r="MX526" s="111"/>
      <c r="MY526" s="111"/>
      <c r="MZ526" s="111"/>
      <c r="NA526" s="111"/>
      <c r="NB526" s="111"/>
      <c r="NC526" s="111"/>
      <c r="ND526" s="111"/>
      <c r="NE526" s="111"/>
      <c r="NF526" s="111"/>
      <c r="NG526" s="111"/>
      <c r="NH526" s="111"/>
      <c r="NI526" s="111"/>
      <c r="NJ526" s="111"/>
      <c r="NK526" s="111"/>
      <c r="NL526" s="111"/>
      <c r="NM526" s="111"/>
      <c r="NN526" s="111"/>
      <c r="NO526" s="111"/>
      <c r="NP526" s="111"/>
      <c r="NQ526" s="111"/>
      <c r="NR526" s="111"/>
      <c r="NS526" s="111"/>
      <c r="NT526" s="111"/>
      <c r="NU526" s="111"/>
      <c r="NV526" s="111"/>
      <c r="NW526" s="111"/>
      <c r="NX526" s="111"/>
      <c r="NY526" s="111"/>
      <c r="NZ526" s="111"/>
      <c r="OA526" s="111"/>
      <c r="OB526" s="111"/>
      <c r="OC526" s="111"/>
      <c r="OD526" s="111"/>
      <c r="OE526" s="111"/>
      <c r="OF526" s="111"/>
      <c r="OG526" s="111"/>
      <c r="OH526" s="111"/>
      <c r="OI526" s="111"/>
      <c r="OJ526" s="111"/>
      <c r="OK526" s="111"/>
      <c r="OL526" s="111"/>
      <c r="OM526" s="111"/>
      <c r="ON526" s="111"/>
      <c r="OO526" s="111"/>
      <c r="OP526" s="111"/>
      <c r="OQ526" s="111"/>
      <c r="OR526" s="111"/>
      <c r="OS526" s="111"/>
      <c r="OT526" s="111"/>
      <c r="OU526" s="111"/>
      <c r="OV526" s="111"/>
      <c r="OW526" s="111"/>
      <c r="OX526" s="111"/>
      <c r="OY526" s="111"/>
      <c r="OZ526" s="111"/>
      <c r="PA526" s="111"/>
      <c r="PB526" s="111"/>
      <c r="PC526" s="111"/>
      <c r="PD526" s="111"/>
      <c r="PE526" s="111"/>
      <c r="PF526" s="111"/>
      <c r="PG526" s="111"/>
      <c r="PH526" s="111"/>
      <c r="PI526" s="111"/>
      <c r="PJ526" s="111"/>
      <c r="PK526" s="111"/>
      <c r="PL526" s="111"/>
      <c r="PM526" s="111"/>
      <c r="PN526" s="111"/>
      <c r="PO526" s="111"/>
      <c r="PP526" s="111"/>
      <c r="PQ526" s="111"/>
      <c r="PR526" s="111"/>
      <c r="PS526" s="111"/>
      <c r="PT526" s="111"/>
      <c r="PU526" s="111"/>
      <c r="PV526" s="111"/>
      <c r="PW526" s="111"/>
      <c r="PX526" s="111"/>
      <c r="PY526" s="111"/>
      <c r="PZ526" s="111"/>
      <c r="QA526" s="111"/>
      <c r="QB526" s="111"/>
      <c r="QC526" s="111"/>
      <c r="QD526" s="111"/>
      <c r="QE526" s="111"/>
      <c r="QF526" s="111"/>
      <c r="QG526" s="111"/>
      <c r="QH526" s="111"/>
      <c r="QI526" s="111"/>
      <c r="QJ526" s="111"/>
      <c r="QK526" s="111"/>
      <c r="QL526" s="111"/>
      <c r="QM526" s="111"/>
      <c r="QN526" s="111"/>
      <c r="QO526" s="111"/>
      <c r="QP526" s="111"/>
      <c r="QQ526" s="111"/>
      <c r="QR526" s="111"/>
      <c r="QS526" s="111"/>
      <c r="QT526" s="111"/>
      <c r="QU526" s="111"/>
      <c r="QV526" s="111"/>
      <c r="QW526" s="111"/>
      <c r="QX526" s="111"/>
      <c r="QY526" s="111"/>
      <c r="QZ526" s="111"/>
      <c r="RA526" s="111"/>
      <c r="RB526" s="111"/>
      <c r="RC526" s="111"/>
      <c r="RD526" s="111"/>
      <c r="RE526" s="111"/>
      <c r="RF526" s="111"/>
      <c r="RG526" s="111"/>
      <c r="RH526" s="111"/>
      <c r="RI526" s="111"/>
      <c r="RJ526" s="111"/>
      <c r="RK526" s="111"/>
      <c r="RL526" s="111"/>
      <c r="RM526" s="111"/>
      <c r="RN526" s="111"/>
      <c r="RO526" s="111"/>
      <c r="RP526" s="111"/>
      <c r="RQ526" s="111"/>
      <c r="RR526" s="111"/>
      <c r="RS526" s="111"/>
      <c r="RT526" s="111"/>
      <c r="RU526" s="111"/>
      <c r="RV526" s="111"/>
      <c r="RW526" s="111"/>
      <c r="RX526" s="111"/>
      <c r="RY526" s="111"/>
      <c r="RZ526" s="111"/>
      <c r="SA526" s="111"/>
      <c r="SB526" s="111"/>
      <c r="SC526" s="111"/>
      <c r="SD526" s="111"/>
      <c r="SE526" s="111"/>
      <c r="SF526" s="111"/>
      <c r="SG526" s="111"/>
      <c r="SH526" s="111"/>
      <c r="SI526" s="111"/>
      <c r="SJ526" s="111"/>
      <c r="SK526" s="111"/>
      <c r="SL526" s="111"/>
      <c r="SM526" s="111"/>
      <c r="SN526" s="111"/>
      <c r="SO526" s="111"/>
      <c r="SP526" s="111"/>
      <c r="SQ526" s="111"/>
      <c r="SR526" s="111"/>
      <c r="SS526" s="111"/>
      <c r="ST526" s="111"/>
      <c r="SU526" s="111"/>
      <c r="SV526" s="111"/>
      <c r="SW526" s="111"/>
      <c r="SX526" s="111"/>
      <c r="SY526" s="111"/>
      <c r="SZ526" s="111"/>
      <c r="TA526" s="111"/>
      <c r="TB526" s="111"/>
      <c r="TC526" s="111"/>
      <c r="TD526" s="111"/>
      <c r="TE526" s="111"/>
      <c r="TF526" s="111"/>
      <c r="TG526" s="111"/>
      <c r="TH526" s="111"/>
      <c r="TI526" s="111"/>
      <c r="TJ526" s="111"/>
      <c r="TK526" s="111"/>
      <c r="TL526" s="111"/>
      <c r="TM526" s="111"/>
      <c r="TN526" s="111"/>
      <c r="TO526" s="111"/>
      <c r="TP526" s="111"/>
      <c r="TQ526" s="111"/>
      <c r="TR526" s="111"/>
      <c r="TS526" s="111"/>
      <c r="TT526" s="111"/>
      <c r="TU526" s="111"/>
      <c r="TV526" s="111"/>
      <c r="TW526" s="111"/>
      <c r="TX526" s="111"/>
      <c r="TY526" s="111"/>
      <c r="TZ526" s="111"/>
      <c r="UA526" s="111"/>
      <c r="UB526" s="111"/>
      <c r="UC526" s="111"/>
      <c r="UD526" s="111"/>
      <c r="UE526" s="111"/>
      <c r="UF526" s="111"/>
      <c r="UG526" s="111"/>
      <c r="UH526" s="111"/>
      <c r="UI526" s="111"/>
      <c r="UJ526" s="111"/>
      <c r="UK526" s="111"/>
      <c r="UL526" s="111"/>
      <c r="UM526" s="111"/>
      <c r="UN526" s="111"/>
      <c r="UO526" s="111"/>
      <c r="UP526" s="111"/>
      <c r="UQ526" s="111"/>
      <c r="UR526" s="111"/>
      <c r="US526" s="111"/>
      <c r="UT526" s="111"/>
      <c r="UU526" s="111"/>
      <c r="UV526" s="111"/>
      <c r="UW526" s="111"/>
      <c r="UX526" s="111"/>
      <c r="UY526" s="111"/>
      <c r="UZ526" s="111"/>
      <c r="VA526" s="111"/>
      <c r="VB526" s="111"/>
      <c r="VC526" s="111"/>
      <c r="VD526" s="111"/>
      <c r="VE526" s="111"/>
      <c r="VF526" s="111"/>
      <c r="VG526" s="111"/>
      <c r="VH526" s="111"/>
      <c r="VI526" s="111"/>
      <c r="VJ526" s="111"/>
      <c r="VK526" s="111"/>
      <c r="VL526" s="111"/>
      <c r="VM526" s="111"/>
      <c r="VN526" s="111"/>
      <c r="VO526" s="111"/>
      <c r="VP526" s="111"/>
      <c r="VQ526" s="111"/>
      <c r="VR526" s="111"/>
      <c r="VS526" s="111"/>
      <c r="VT526" s="111"/>
      <c r="VU526" s="111"/>
      <c r="VV526" s="111"/>
      <c r="VW526" s="111"/>
      <c r="VX526" s="111"/>
      <c r="VY526" s="111"/>
      <c r="VZ526" s="111"/>
      <c r="WA526" s="111"/>
      <c r="WB526" s="111"/>
      <c r="WC526" s="111"/>
      <c r="WD526" s="111"/>
      <c r="WE526" s="111"/>
      <c r="WF526" s="111"/>
      <c r="WG526" s="111"/>
      <c r="WH526" s="111"/>
      <c r="WI526" s="111"/>
      <c r="WJ526" s="111"/>
      <c r="WK526" s="111"/>
      <c r="WL526" s="111"/>
      <c r="WM526" s="111"/>
      <c r="WN526" s="111"/>
      <c r="WO526" s="111"/>
      <c r="WP526" s="111"/>
      <c r="WQ526" s="111"/>
      <c r="WR526" s="111"/>
      <c r="WS526" s="111"/>
      <c r="WT526" s="111"/>
      <c r="WU526" s="111"/>
      <c r="WV526" s="111"/>
      <c r="WW526" s="111"/>
      <c r="WX526" s="111"/>
      <c r="WY526" s="111"/>
      <c r="WZ526" s="111"/>
      <c r="XA526" s="111"/>
      <c r="XB526" s="111"/>
      <c r="XC526" s="111"/>
      <c r="XD526" s="111"/>
      <c r="XE526" s="111"/>
      <c r="XF526" s="111"/>
      <c r="XG526" s="111"/>
      <c r="XH526" s="111"/>
      <c r="XI526" s="111"/>
      <c r="XJ526" s="111"/>
      <c r="XK526" s="111"/>
      <c r="XL526" s="111"/>
      <c r="XM526" s="111"/>
      <c r="XN526" s="111"/>
      <c r="XO526" s="111"/>
      <c r="XP526" s="111"/>
      <c r="XQ526" s="111"/>
      <c r="XR526" s="111"/>
      <c r="XS526" s="111"/>
      <c r="XT526" s="111"/>
      <c r="XU526" s="111"/>
      <c r="XV526" s="111"/>
      <c r="XW526" s="111"/>
      <c r="XX526" s="111"/>
      <c r="XY526" s="111"/>
      <c r="XZ526" s="111"/>
      <c r="YA526" s="111"/>
      <c r="YB526" s="111"/>
      <c r="YC526" s="111"/>
      <c r="YD526" s="111"/>
      <c r="YE526" s="111"/>
      <c r="YF526" s="111"/>
      <c r="YG526" s="111"/>
      <c r="YH526" s="111"/>
      <c r="YI526" s="111"/>
      <c r="YJ526" s="111"/>
      <c r="YK526" s="111"/>
      <c r="YL526" s="111"/>
      <c r="YM526" s="111"/>
      <c r="YN526" s="111"/>
      <c r="YO526" s="111"/>
      <c r="YP526" s="111"/>
      <c r="YQ526" s="111"/>
      <c r="YR526" s="111"/>
      <c r="YS526" s="111"/>
      <c r="YT526" s="111"/>
      <c r="YU526" s="111"/>
      <c r="YV526" s="111"/>
      <c r="YW526" s="111"/>
      <c r="YX526" s="111"/>
      <c r="YY526" s="111"/>
      <c r="YZ526" s="111"/>
      <c r="ZA526" s="111"/>
      <c r="ZB526" s="111"/>
      <c r="ZC526" s="111"/>
      <c r="ZD526" s="111"/>
      <c r="ZE526" s="111"/>
      <c r="ZF526" s="111"/>
      <c r="ZG526" s="111"/>
      <c r="ZH526" s="111"/>
      <c r="ZI526" s="111"/>
      <c r="ZJ526" s="111"/>
      <c r="ZK526" s="111"/>
      <c r="ZL526" s="111"/>
      <c r="ZM526" s="111"/>
      <c r="ZN526" s="111"/>
      <c r="ZO526" s="111"/>
      <c r="ZP526" s="111"/>
      <c r="ZQ526" s="111"/>
      <c r="ZR526" s="111"/>
      <c r="ZS526" s="111"/>
      <c r="ZT526" s="111"/>
      <c r="ZU526" s="111"/>
      <c r="ZV526" s="111"/>
      <c r="ZW526" s="111"/>
      <c r="ZX526" s="111"/>
      <c r="ZY526" s="111"/>
      <c r="ZZ526" s="111"/>
      <c r="AAA526" s="111"/>
      <c r="AAB526" s="111"/>
      <c r="AAC526" s="111"/>
      <c r="AAD526" s="111"/>
      <c r="AAE526" s="111"/>
      <c r="AAF526" s="111"/>
      <c r="AAG526" s="111"/>
      <c r="AAH526" s="111"/>
      <c r="AAI526" s="111"/>
      <c r="AAJ526" s="111"/>
      <c r="AAK526" s="111"/>
      <c r="AAL526" s="111"/>
      <c r="AAM526" s="111"/>
      <c r="AAN526" s="111"/>
      <c r="AAO526" s="111"/>
      <c r="AAP526" s="111"/>
      <c r="AAQ526" s="111"/>
      <c r="AAR526" s="111"/>
      <c r="AAS526" s="111"/>
      <c r="AAT526" s="111"/>
      <c r="AAU526" s="111"/>
      <c r="AAV526" s="111"/>
      <c r="AAW526" s="111"/>
      <c r="AAX526" s="111"/>
      <c r="AAY526" s="111"/>
      <c r="AAZ526" s="111"/>
      <c r="ABA526" s="111"/>
      <c r="ABB526" s="111"/>
      <c r="ABC526" s="111"/>
      <c r="ABD526" s="111"/>
      <c r="ABE526" s="111"/>
      <c r="ABF526" s="111"/>
      <c r="ABG526" s="111"/>
      <c r="ABH526" s="111"/>
      <c r="ABI526" s="111"/>
      <c r="ABJ526" s="111"/>
      <c r="ABK526" s="111"/>
      <c r="ABL526" s="111"/>
      <c r="ABM526" s="111"/>
      <c r="ABN526" s="111"/>
      <c r="ABO526" s="111"/>
      <c r="ABP526" s="111"/>
      <c r="ABQ526" s="111"/>
      <c r="ABR526" s="111"/>
      <c r="ABS526" s="111"/>
      <c r="ABT526" s="111"/>
      <c r="ABU526" s="111"/>
      <c r="ABV526" s="111"/>
      <c r="ABW526" s="111"/>
      <c r="ABX526" s="111"/>
      <c r="ABY526" s="111"/>
      <c r="ABZ526" s="111"/>
      <c r="ACA526" s="111"/>
      <c r="ACB526" s="111"/>
      <c r="ACC526" s="111"/>
      <c r="ACD526" s="111"/>
      <c r="ACE526" s="111"/>
      <c r="ACF526" s="111"/>
      <c r="ACG526" s="111"/>
      <c r="ACH526" s="111"/>
      <c r="ACI526" s="111"/>
      <c r="ACJ526" s="111"/>
      <c r="ACK526" s="111"/>
      <c r="ACL526" s="111"/>
      <c r="ACM526" s="111"/>
      <c r="ACN526" s="111"/>
      <c r="ACO526" s="111"/>
      <c r="ACP526" s="111"/>
      <c r="ACQ526" s="111"/>
      <c r="ACR526" s="111"/>
      <c r="ACS526" s="111"/>
      <c r="ACT526" s="111"/>
      <c r="ACU526" s="111"/>
      <c r="ACV526" s="111"/>
      <c r="ACW526" s="111"/>
      <c r="ACX526" s="111"/>
      <c r="ACY526" s="111"/>
      <c r="ACZ526" s="111"/>
      <c r="ADA526" s="111"/>
      <c r="ADB526" s="111"/>
      <c r="ADC526" s="111"/>
      <c r="ADD526" s="111"/>
      <c r="ADE526" s="111"/>
      <c r="ADF526" s="111"/>
      <c r="ADG526" s="111"/>
      <c r="ADH526" s="111"/>
      <c r="ADI526" s="111"/>
      <c r="ADJ526" s="111"/>
      <c r="ADK526" s="111"/>
      <c r="ADL526" s="111"/>
      <c r="ADM526" s="111"/>
      <c r="ADN526" s="111"/>
      <c r="ADO526" s="111"/>
      <c r="ADP526" s="111"/>
      <c r="ADQ526" s="111"/>
      <c r="ADR526" s="111"/>
      <c r="ADS526" s="111"/>
      <c r="ADT526" s="111"/>
      <c r="ADU526" s="111"/>
      <c r="ADV526" s="111"/>
    </row>
    <row r="527" spans="4:802" s="110" customFormat="1"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  <c r="AA527" s="111"/>
      <c r="AB527" s="111"/>
      <c r="AC527" s="111"/>
      <c r="AD527" s="111"/>
      <c r="AE527" s="111"/>
      <c r="AF527" s="111"/>
      <c r="AG527" s="111"/>
      <c r="AH527" s="111"/>
      <c r="AI527" s="111"/>
      <c r="AJ527" s="111"/>
      <c r="AK527" s="111"/>
      <c r="AL527" s="111"/>
      <c r="AM527" s="111"/>
      <c r="AN527" s="111"/>
      <c r="AO527" s="111"/>
      <c r="AP527" s="111"/>
      <c r="AQ527" s="111"/>
      <c r="AR527" s="111"/>
      <c r="AS527" s="111"/>
      <c r="AT527" s="111"/>
      <c r="AU527" s="111"/>
      <c r="AV527" s="111"/>
      <c r="AW527" s="111"/>
      <c r="AX527" s="111"/>
      <c r="AY527" s="111"/>
      <c r="AZ527" s="111"/>
      <c r="BA527" s="111"/>
      <c r="BB527" s="111"/>
      <c r="BC527" s="111"/>
      <c r="BD527" s="111"/>
      <c r="BE527" s="111"/>
      <c r="BF527" s="111"/>
      <c r="BG527" s="111"/>
      <c r="BH527" s="111"/>
      <c r="BI527" s="111"/>
      <c r="BJ527" s="111"/>
      <c r="BK527" s="111"/>
      <c r="BL527" s="111"/>
      <c r="BM527" s="111"/>
      <c r="BN527" s="111"/>
      <c r="BO527" s="111"/>
      <c r="BP527" s="111"/>
      <c r="BQ527" s="111"/>
      <c r="BR527" s="111"/>
      <c r="BS527" s="111"/>
      <c r="BT527" s="111"/>
      <c r="BU527" s="111"/>
      <c r="BV527" s="111"/>
      <c r="BW527" s="111"/>
      <c r="BX527" s="111"/>
      <c r="BY527" s="111"/>
      <c r="BZ527" s="111"/>
      <c r="CA527" s="111"/>
      <c r="CB527" s="111"/>
      <c r="CC527" s="111"/>
      <c r="CD527" s="111"/>
      <c r="CE527" s="111"/>
      <c r="CF527" s="111"/>
      <c r="CG527" s="111"/>
      <c r="CH527" s="111"/>
      <c r="CI527" s="111"/>
      <c r="CJ527" s="111"/>
      <c r="CK527" s="111"/>
      <c r="CL527" s="111"/>
      <c r="CM527" s="111"/>
      <c r="CN527" s="111"/>
      <c r="CO527" s="111"/>
      <c r="CP527" s="111"/>
      <c r="CQ527" s="111"/>
      <c r="CR527" s="111"/>
      <c r="CS527" s="111"/>
      <c r="CT527" s="111"/>
      <c r="CU527" s="111"/>
      <c r="CV527" s="111"/>
      <c r="CW527" s="111"/>
      <c r="CX527" s="111"/>
      <c r="CY527" s="111"/>
      <c r="CZ527" s="111"/>
      <c r="DA527" s="111"/>
      <c r="DB527" s="111"/>
      <c r="DC527" s="111"/>
      <c r="DD527" s="111"/>
      <c r="DE527" s="111"/>
      <c r="DF527" s="111"/>
      <c r="DG527" s="111"/>
      <c r="DH527" s="111"/>
      <c r="DI527" s="111"/>
      <c r="DJ527" s="111"/>
      <c r="DK527" s="111"/>
      <c r="DL527" s="111"/>
      <c r="DM527" s="111"/>
      <c r="DN527" s="111"/>
      <c r="DO527" s="111"/>
      <c r="DP527" s="111"/>
      <c r="DQ527" s="111"/>
      <c r="DR527" s="111"/>
      <c r="DS527" s="111"/>
      <c r="DT527" s="111"/>
      <c r="DU527" s="111"/>
      <c r="DV527" s="111"/>
      <c r="DW527" s="111"/>
      <c r="DX527" s="111"/>
      <c r="DY527" s="111"/>
      <c r="DZ527" s="111"/>
      <c r="EA527" s="111"/>
      <c r="EB527" s="111"/>
      <c r="EC527" s="111"/>
      <c r="ED527" s="111"/>
      <c r="EE527" s="111"/>
      <c r="EF527" s="111"/>
      <c r="EG527" s="111"/>
      <c r="EH527" s="111"/>
      <c r="EI527" s="111"/>
      <c r="EJ527" s="111"/>
      <c r="EK527" s="111"/>
      <c r="EL527" s="111"/>
      <c r="EM527" s="111"/>
      <c r="EN527" s="111"/>
      <c r="EO527" s="111"/>
      <c r="EP527" s="111"/>
      <c r="EQ527" s="111"/>
      <c r="ER527" s="111"/>
      <c r="ES527" s="111"/>
      <c r="ET527" s="111"/>
      <c r="EU527" s="111"/>
      <c r="EV527" s="111"/>
      <c r="EW527" s="111"/>
      <c r="EX527" s="111"/>
      <c r="EY527" s="111"/>
      <c r="EZ527" s="111"/>
      <c r="FA527" s="111"/>
      <c r="FB527" s="111"/>
      <c r="FC527" s="111"/>
      <c r="FD527" s="111"/>
      <c r="FE527" s="111"/>
      <c r="FF527" s="111"/>
      <c r="FG527" s="111"/>
      <c r="FH527" s="111"/>
      <c r="FI527" s="111"/>
      <c r="FJ527" s="111"/>
      <c r="FK527" s="111"/>
      <c r="FL527" s="111"/>
      <c r="FM527" s="111"/>
      <c r="FN527" s="111"/>
      <c r="FO527" s="111"/>
      <c r="FP527" s="111"/>
      <c r="FQ527" s="111"/>
      <c r="FR527" s="111"/>
      <c r="FS527" s="111"/>
      <c r="FT527" s="111"/>
      <c r="FU527" s="111"/>
      <c r="FV527" s="111"/>
      <c r="FW527" s="111"/>
      <c r="FX527" s="111"/>
      <c r="FY527" s="111"/>
      <c r="FZ527" s="111"/>
      <c r="GA527" s="111"/>
      <c r="GB527" s="111"/>
      <c r="GC527" s="111"/>
      <c r="GD527" s="111"/>
      <c r="GE527" s="111"/>
      <c r="GF527" s="111"/>
      <c r="GG527" s="111"/>
      <c r="GH527" s="111"/>
      <c r="GI527" s="111"/>
      <c r="GJ527" s="111"/>
      <c r="GK527" s="111"/>
      <c r="GL527" s="111"/>
      <c r="GM527" s="111"/>
      <c r="GN527" s="111"/>
      <c r="GO527" s="111"/>
      <c r="GP527" s="111"/>
      <c r="GQ527" s="111"/>
      <c r="GR527" s="111"/>
      <c r="GS527" s="111"/>
      <c r="GT527" s="111"/>
      <c r="GU527" s="111"/>
      <c r="GV527" s="111"/>
      <c r="GW527" s="111"/>
      <c r="GX527" s="111"/>
      <c r="GY527" s="111"/>
      <c r="GZ527" s="111"/>
      <c r="HA527" s="111"/>
      <c r="HB527" s="111"/>
      <c r="HC527" s="111"/>
      <c r="HD527" s="111"/>
      <c r="HE527" s="111"/>
      <c r="HF527" s="111"/>
      <c r="HG527" s="111"/>
      <c r="HH527" s="111"/>
      <c r="HI527" s="111"/>
      <c r="HJ527" s="111"/>
      <c r="HK527" s="111"/>
      <c r="HL527" s="111"/>
      <c r="HM527" s="111"/>
      <c r="HN527" s="111"/>
      <c r="HO527" s="111"/>
      <c r="HP527" s="111"/>
      <c r="HQ527" s="111"/>
      <c r="HR527" s="111"/>
      <c r="HS527" s="111"/>
      <c r="HT527" s="111"/>
      <c r="HU527" s="111"/>
      <c r="HV527" s="111"/>
      <c r="HW527" s="111"/>
      <c r="HX527" s="111"/>
      <c r="HY527" s="111"/>
      <c r="HZ527" s="111"/>
      <c r="IA527" s="111"/>
      <c r="IB527" s="111"/>
      <c r="IC527" s="111"/>
      <c r="ID527" s="111"/>
      <c r="IE527" s="111"/>
      <c r="IF527" s="111"/>
      <c r="IG527" s="111"/>
      <c r="IH527" s="111"/>
      <c r="II527" s="111"/>
      <c r="IJ527" s="111"/>
      <c r="IK527" s="111"/>
      <c r="IL527" s="111"/>
      <c r="IM527" s="111"/>
      <c r="IN527" s="111"/>
      <c r="IO527" s="111"/>
      <c r="IP527" s="111"/>
      <c r="IQ527" s="111"/>
      <c r="IR527" s="111"/>
      <c r="IS527" s="111"/>
      <c r="IT527" s="111"/>
      <c r="IU527" s="111"/>
      <c r="IV527" s="111"/>
      <c r="IW527" s="111"/>
      <c r="IX527" s="111"/>
      <c r="IY527" s="111"/>
      <c r="IZ527" s="111"/>
      <c r="JA527" s="111"/>
      <c r="JB527" s="111"/>
      <c r="JC527" s="111"/>
      <c r="JD527" s="111"/>
      <c r="JE527" s="111"/>
      <c r="JF527" s="111"/>
      <c r="JG527" s="111"/>
      <c r="JH527" s="111"/>
      <c r="JI527" s="111"/>
      <c r="JJ527" s="111"/>
      <c r="JK527" s="111"/>
      <c r="JL527" s="111"/>
      <c r="JM527" s="111"/>
      <c r="JN527" s="111"/>
      <c r="JO527" s="111"/>
      <c r="JP527" s="111"/>
      <c r="JQ527" s="111"/>
      <c r="JR527" s="111"/>
      <c r="JS527" s="111"/>
      <c r="JT527" s="111"/>
      <c r="JU527" s="111"/>
      <c r="JV527" s="111"/>
      <c r="JW527" s="111"/>
      <c r="JX527" s="111"/>
      <c r="JY527" s="111"/>
      <c r="JZ527" s="111"/>
      <c r="KA527" s="111"/>
      <c r="KB527" s="111"/>
      <c r="KC527" s="111"/>
      <c r="KD527" s="111"/>
      <c r="KE527" s="111"/>
      <c r="KF527" s="111"/>
      <c r="KG527" s="111"/>
      <c r="KH527" s="111"/>
      <c r="KI527" s="111"/>
      <c r="KJ527" s="111"/>
      <c r="KK527" s="111"/>
      <c r="KL527" s="111"/>
      <c r="KM527" s="111"/>
      <c r="KN527" s="111"/>
      <c r="KO527" s="111"/>
      <c r="KP527" s="111"/>
      <c r="KQ527" s="111"/>
      <c r="KR527" s="111"/>
      <c r="KS527" s="111"/>
      <c r="KT527" s="111"/>
      <c r="KU527" s="111"/>
      <c r="KV527" s="111"/>
      <c r="KW527" s="111"/>
      <c r="KX527" s="111"/>
      <c r="KY527" s="111"/>
      <c r="KZ527" s="111"/>
      <c r="LA527" s="111"/>
      <c r="LB527" s="111"/>
      <c r="LC527" s="111"/>
      <c r="LD527" s="111"/>
      <c r="LE527" s="111"/>
      <c r="LF527" s="111"/>
      <c r="LG527" s="111"/>
      <c r="LH527" s="111"/>
      <c r="LI527" s="111"/>
      <c r="LJ527" s="111"/>
      <c r="LK527" s="111"/>
      <c r="LL527" s="111"/>
      <c r="LM527" s="111"/>
      <c r="LN527" s="111"/>
      <c r="LO527" s="111"/>
      <c r="LP527" s="111"/>
      <c r="LQ527" s="111"/>
      <c r="LR527" s="111"/>
      <c r="LS527" s="111"/>
      <c r="LT527" s="111"/>
      <c r="LU527" s="111"/>
      <c r="LV527" s="111"/>
      <c r="LW527" s="111"/>
      <c r="LX527" s="111"/>
      <c r="LY527" s="111"/>
      <c r="LZ527" s="111"/>
      <c r="MA527" s="111"/>
      <c r="MB527" s="111"/>
      <c r="MC527" s="111"/>
      <c r="MD527" s="111"/>
      <c r="ME527" s="111"/>
      <c r="MF527" s="111"/>
      <c r="MG527" s="111"/>
      <c r="MH527" s="111"/>
      <c r="MI527" s="111"/>
      <c r="MJ527" s="111"/>
      <c r="MK527" s="111"/>
      <c r="ML527" s="111"/>
      <c r="MM527" s="111"/>
      <c r="MN527" s="111"/>
      <c r="MO527" s="111"/>
      <c r="MP527" s="111"/>
      <c r="MQ527" s="111"/>
      <c r="MR527" s="111"/>
      <c r="MS527" s="111"/>
      <c r="MT527" s="111"/>
      <c r="MU527" s="111"/>
      <c r="MV527" s="111"/>
      <c r="MW527" s="111"/>
      <c r="MX527" s="111"/>
      <c r="MY527" s="111"/>
      <c r="MZ527" s="111"/>
      <c r="NA527" s="111"/>
      <c r="NB527" s="111"/>
      <c r="NC527" s="111"/>
      <c r="ND527" s="111"/>
      <c r="NE527" s="111"/>
      <c r="NF527" s="111"/>
      <c r="NG527" s="111"/>
      <c r="NH527" s="111"/>
      <c r="NI527" s="111"/>
      <c r="NJ527" s="111"/>
      <c r="NK527" s="111"/>
      <c r="NL527" s="111"/>
      <c r="NM527" s="111"/>
      <c r="NN527" s="111"/>
      <c r="NO527" s="111"/>
      <c r="NP527" s="111"/>
      <c r="NQ527" s="111"/>
      <c r="NR527" s="111"/>
      <c r="NS527" s="111"/>
      <c r="NT527" s="111"/>
      <c r="NU527" s="111"/>
      <c r="NV527" s="111"/>
      <c r="NW527" s="111"/>
      <c r="NX527" s="111"/>
      <c r="NY527" s="111"/>
      <c r="NZ527" s="111"/>
      <c r="OA527" s="111"/>
      <c r="OB527" s="111"/>
      <c r="OC527" s="111"/>
      <c r="OD527" s="111"/>
      <c r="OE527" s="111"/>
      <c r="OF527" s="111"/>
      <c r="OG527" s="111"/>
      <c r="OH527" s="111"/>
      <c r="OI527" s="111"/>
      <c r="OJ527" s="111"/>
      <c r="OK527" s="111"/>
      <c r="OL527" s="111"/>
      <c r="OM527" s="111"/>
      <c r="ON527" s="111"/>
      <c r="OO527" s="111"/>
      <c r="OP527" s="111"/>
      <c r="OQ527" s="111"/>
      <c r="OR527" s="111"/>
      <c r="OS527" s="111"/>
      <c r="OT527" s="111"/>
      <c r="OU527" s="111"/>
      <c r="OV527" s="111"/>
      <c r="OW527" s="111"/>
      <c r="OX527" s="111"/>
      <c r="OY527" s="111"/>
      <c r="OZ527" s="111"/>
      <c r="PA527" s="111"/>
      <c r="PB527" s="111"/>
      <c r="PC527" s="111"/>
      <c r="PD527" s="111"/>
      <c r="PE527" s="111"/>
      <c r="PF527" s="111"/>
      <c r="PG527" s="111"/>
      <c r="PH527" s="111"/>
      <c r="PI527" s="111"/>
      <c r="PJ527" s="111"/>
      <c r="PK527" s="111"/>
      <c r="PL527" s="111"/>
      <c r="PM527" s="111"/>
      <c r="PN527" s="111"/>
      <c r="PO527" s="111"/>
      <c r="PP527" s="111"/>
      <c r="PQ527" s="111"/>
      <c r="PR527" s="111"/>
      <c r="PS527" s="111"/>
      <c r="PT527" s="111"/>
      <c r="PU527" s="111"/>
      <c r="PV527" s="111"/>
      <c r="PW527" s="111"/>
      <c r="PX527" s="111"/>
      <c r="PY527" s="111"/>
      <c r="PZ527" s="111"/>
      <c r="QA527" s="111"/>
      <c r="QB527" s="111"/>
      <c r="QC527" s="111"/>
      <c r="QD527" s="111"/>
      <c r="QE527" s="111"/>
      <c r="QF527" s="111"/>
      <c r="QG527" s="111"/>
      <c r="QH527" s="111"/>
      <c r="QI527" s="111"/>
      <c r="QJ527" s="111"/>
      <c r="QK527" s="111"/>
      <c r="QL527" s="111"/>
      <c r="QM527" s="111"/>
      <c r="QN527" s="111"/>
      <c r="QO527" s="111"/>
      <c r="QP527" s="111"/>
      <c r="QQ527" s="111"/>
      <c r="QR527" s="111"/>
      <c r="QS527" s="111"/>
      <c r="QT527" s="111"/>
      <c r="QU527" s="111"/>
      <c r="QV527" s="111"/>
      <c r="QW527" s="111"/>
      <c r="QX527" s="111"/>
      <c r="QY527" s="111"/>
      <c r="QZ527" s="111"/>
      <c r="RA527" s="111"/>
      <c r="RB527" s="111"/>
      <c r="RC527" s="111"/>
      <c r="RD527" s="111"/>
      <c r="RE527" s="111"/>
      <c r="RF527" s="111"/>
      <c r="RG527" s="111"/>
      <c r="RH527" s="111"/>
      <c r="RI527" s="111"/>
      <c r="RJ527" s="111"/>
      <c r="RK527" s="111"/>
      <c r="RL527" s="111"/>
      <c r="RM527" s="111"/>
      <c r="RN527" s="111"/>
      <c r="RO527" s="111"/>
      <c r="RP527" s="111"/>
      <c r="RQ527" s="111"/>
      <c r="RR527" s="111"/>
      <c r="RS527" s="111"/>
      <c r="RT527" s="111"/>
      <c r="RU527" s="111"/>
      <c r="RV527" s="111"/>
      <c r="RW527" s="111"/>
      <c r="RX527" s="111"/>
      <c r="RY527" s="111"/>
      <c r="RZ527" s="111"/>
      <c r="SA527" s="111"/>
      <c r="SB527" s="111"/>
      <c r="SC527" s="111"/>
      <c r="SD527" s="111"/>
      <c r="SE527" s="111"/>
      <c r="SF527" s="111"/>
      <c r="SG527" s="111"/>
      <c r="SH527" s="111"/>
      <c r="SI527" s="111"/>
      <c r="SJ527" s="111"/>
      <c r="SK527" s="111"/>
      <c r="SL527" s="111"/>
      <c r="SM527" s="111"/>
      <c r="SN527" s="111"/>
      <c r="SO527" s="111"/>
      <c r="SP527" s="111"/>
      <c r="SQ527" s="111"/>
      <c r="SR527" s="111"/>
      <c r="SS527" s="111"/>
      <c r="ST527" s="111"/>
      <c r="SU527" s="111"/>
      <c r="SV527" s="111"/>
      <c r="SW527" s="111"/>
      <c r="SX527" s="111"/>
      <c r="SY527" s="111"/>
      <c r="SZ527" s="111"/>
      <c r="TA527" s="111"/>
      <c r="TB527" s="111"/>
      <c r="TC527" s="111"/>
      <c r="TD527" s="111"/>
      <c r="TE527" s="111"/>
      <c r="TF527" s="111"/>
      <c r="TG527" s="111"/>
      <c r="TH527" s="111"/>
      <c r="TI527" s="111"/>
      <c r="TJ527" s="111"/>
      <c r="TK527" s="111"/>
      <c r="TL527" s="111"/>
      <c r="TM527" s="111"/>
      <c r="TN527" s="111"/>
      <c r="TO527" s="111"/>
      <c r="TP527" s="111"/>
      <c r="TQ527" s="111"/>
      <c r="TR527" s="111"/>
      <c r="TS527" s="111"/>
      <c r="TT527" s="111"/>
      <c r="TU527" s="111"/>
      <c r="TV527" s="111"/>
      <c r="TW527" s="111"/>
      <c r="TX527" s="111"/>
      <c r="TY527" s="111"/>
      <c r="TZ527" s="111"/>
      <c r="UA527" s="111"/>
      <c r="UB527" s="111"/>
      <c r="UC527" s="111"/>
      <c r="UD527" s="111"/>
      <c r="UE527" s="111"/>
      <c r="UF527" s="111"/>
      <c r="UG527" s="111"/>
      <c r="UH527" s="111"/>
      <c r="UI527" s="111"/>
      <c r="UJ527" s="111"/>
      <c r="UK527" s="111"/>
      <c r="UL527" s="111"/>
      <c r="UM527" s="111"/>
      <c r="UN527" s="111"/>
      <c r="UO527" s="111"/>
      <c r="UP527" s="111"/>
      <c r="UQ527" s="111"/>
      <c r="UR527" s="111"/>
      <c r="US527" s="111"/>
      <c r="UT527" s="111"/>
      <c r="UU527" s="111"/>
      <c r="UV527" s="111"/>
      <c r="UW527" s="111"/>
      <c r="UX527" s="111"/>
      <c r="UY527" s="111"/>
      <c r="UZ527" s="111"/>
      <c r="VA527" s="111"/>
      <c r="VB527" s="111"/>
      <c r="VC527" s="111"/>
      <c r="VD527" s="111"/>
      <c r="VE527" s="111"/>
      <c r="VF527" s="111"/>
      <c r="VG527" s="111"/>
      <c r="VH527" s="111"/>
      <c r="VI527" s="111"/>
      <c r="VJ527" s="111"/>
      <c r="VK527" s="111"/>
      <c r="VL527" s="111"/>
      <c r="VM527" s="111"/>
      <c r="VN527" s="111"/>
      <c r="VO527" s="111"/>
      <c r="VP527" s="111"/>
      <c r="VQ527" s="111"/>
      <c r="VR527" s="111"/>
      <c r="VS527" s="111"/>
      <c r="VT527" s="111"/>
      <c r="VU527" s="111"/>
      <c r="VV527" s="111"/>
      <c r="VW527" s="111"/>
      <c r="VX527" s="111"/>
      <c r="VY527" s="111"/>
      <c r="VZ527" s="111"/>
      <c r="WA527" s="111"/>
      <c r="WB527" s="111"/>
      <c r="WC527" s="111"/>
      <c r="WD527" s="111"/>
      <c r="WE527" s="111"/>
      <c r="WF527" s="111"/>
      <c r="WG527" s="111"/>
      <c r="WH527" s="111"/>
      <c r="WI527" s="111"/>
      <c r="WJ527" s="111"/>
      <c r="WK527" s="111"/>
      <c r="WL527" s="111"/>
      <c r="WM527" s="111"/>
      <c r="WN527" s="111"/>
      <c r="WO527" s="111"/>
      <c r="WP527" s="111"/>
      <c r="WQ527" s="111"/>
      <c r="WR527" s="111"/>
      <c r="WS527" s="111"/>
      <c r="WT527" s="111"/>
      <c r="WU527" s="111"/>
      <c r="WV527" s="111"/>
      <c r="WW527" s="111"/>
      <c r="WX527" s="111"/>
      <c r="WY527" s="111"/>
      <c r="WZ527" s="111"/>
      <c r="XA527" s="111"/>
      <c r="XB527" s="111"/>
      <c r="XC527" s="111"/>
      <c r="XD527" s="111"/>
      <c r="XE527" s="111"/>
      <c r="XF527" s="111"/>
      <c r="XG527" s="111"/>
      <c r="XH527" s="111"/>
      <c r="XI527" s="111"/>
      <c r="XJ527" s="111"/>
      <c r="XK527" s="111"/>
      <c r="XL527" s="111"/>
      <c r="XM527" s="111"/>
      <c r="XN527" s="111"/>
      <c r="XO527" s="111"/>
      <c r="XP527" s="111"/>
      <c r="XQ527" s="111"/>
      <c r="XR527" s="111"/>
      <c r="XS527" s="111"/>
      <c r="XT527" s="111"/>
      <c r="XU527" s="111"/>
      <c r="XV527" s="111"/>
      <c r="XW527" s="111"/>
      <c r="XX527" s="111"/>
      <c r="XY527" s="111"/>
      <c r="XZ527" s="111"/>
      <c r="YA527" s="111"/>
      <c r="YB527" s="111"/>
      <c r="YC527" s="111"/>
      <c r="YD527" s="111"/>
      <c r="YE527" s="111"/>
      <c r="YF527" s="111"/>
      <c r="YG527" s="111"/>
      <c r="YH527" s="111"/>
      <c r="YI527" s="111"/>
      <c r="YJ527" s="111"/>
      <c r="YK527" s="111"/>
      <c r="YL527" s="111"/>
      <c r="YM527" s="111"/>
      <c r="YN527" s="111"/>
      <c r="YO527" s="111"/>
      <c r="YP527" s="111"/>
      <c r="YQ527" s="111"/>
      <c r="YR527" s="111"/>
      <c r="YS527" s="111"/>
      <c r="YT527" s="111"/>
      <c r="YU527" s="111"/>
      <c r="YV527" s="111"/>
      <c r="YW527" s="111"/>
      <c r="YX527" s="111"/>
      <c r="YY527" s="111"/>
      <c r="YZ527" s="111"/>
      <c r="ZA527" s="111"/>
      <c r="ZB527" s="111"/>
      <c r="ZC527" s="111"/>
      <c r="ZD527" s="111"/>
      <c r="ZE527" s="111"/>
      <c r="ZF527" s="111"/>
      <c r="ZG527" s="111"/>
      <c r="ZH527" s="111"/>
      <c r="ZI527" s="111"/>
      <c r="ZJ527" s="111"/>
      <c r="ZK527" s="111"/>
      <c r="ZL527" s="111"/>
      <c r="ZM527" s="111"/>
      <c r="ZN527" s="111"/>
      <c r="ZO527" s="111"/>
      <c r="ZP527" s="111"/>
      <c r="ZQ527" s="111"/>
      <c r="ZR527" s="111"/>
      <c r="ZS527" s="111"/>
      <c r="ZT527" s="111"/>
      <c r="ZU527" s="111"/>
      <c r="ZV527" s="111"/>
      <c r="ZW527" s="111"/>
      <c r="ZX527" s="111"/>
      <c r="ZY527" s="111"/>
      <c r="ZZ527" s="111"/>
      <c r="AAA527" s="111"/>
      <c r="AAB527" s="111"/>
      <c r="AAC527" s="111"/>
      <c r="AAD527" s="111"/>
      <c r="AAE527" s="111"/>
      <c r="AAF527" s="111"/>
      <c r="AAG527" s="111"/>
      <c r="AAH527" s="111"/>
      <c r="AAI527" s="111"/>
      <c r="AAJ527" s="111"/>
      <c r="AAK527" s="111"/>
      <c r="AAL527" s="111"/>
      <c r="AAM527" s="111"/>
      <c r="AAN527" s="111"/>
      <c r="AAO527" s="111"/>
      <c r="AAP527" s="111"/>
      <c r="AAQ527" s="111"/>
      <c r="AAR527" s="111"/>
      <c r="AAS527" s="111"/>
      <c r="AAT527" s="111"/>
      <c r="AAU527" s="111"/>
      <c r="AAV527" s="111"/>
      <c r="AAW527" s="111"/>
      <c r="AAX527" s="111"/>
      <c r="AAY527" s="111"/>
      <c r="AAZ527" s="111"/>
      <c r="ABA527" s="111"/>
      <c r="ABB527" s="111"/>
      <c r="ABC527" s="111"/>
      <c r="ABD527" s="111"/>
      <c r="ABE527" s="111"/>
      <c r="ABF527" s="111"/>
      <c r="ABG527" s="111"/>
      <c r="ABH527" s="111"/>
      <c r="ABI527" s="111"/>
      <c r="ABJ527" s="111"/>
      <c r="ABK527" s="111"/>
      <c r="ABL527" s="111"/>
      <c r="ABM527" s="111"/>
      <c r="ABN527" s="111"/>
      <c r="ABO527" s="111"/>
      <c r="ABP527" s="111"/>
      <c r="ABQ527" s="111"/>
      <c r="ABR527" s="111"/>
      <c r="ABS527" s="111"/>
      <c r="ABT527" s="111"/>
      <c r="ABU527" s="111"/>
      <c r="ABV527" s="111"/>
      <c r="ABW527" s="111"/>
      <c r="ABX527" s="111"/>
      <c r="ABY527" s="111"/>
      <c r="ABZ527" s="111"/>
      <c r="ACA527" s="111"/>
      <c r="ACB527" s="111"/>
      <c r="ACC527" s="111"/>
      <c r="ACD527" s="111"/>
      <c r="ACE527" s="111"/>
      <c r="ACF527" s="111"/>
      <c r="ACG527" s="111"/>
      <c r="ACH527" s="111"/>
      <c r="ACI527" s="111"/>
      <c r="ACJ527" s="111"/>
      <c r="ACK527" s="111"/>
      <c r="ACL527" s="111"/>
      <c r="ACM527" s="111"/>
      <c r="ACN527" s="111"/>
      <c r="ACO527" s="111"/>
      <c r="ACP527" s="111"/>
      <c r="ACQ527" s="111"/>
      <c r="ACR527" s="111"/>
      <c r="ACS527" s="111"/>
      <c r="ACT527" s="111"/>
      <c r="ACU527" s="111"/>
      <c r="ACV527" s="111"/>
      <c r="ACW527" s="111"/>
      <c r="ACX527" s="111"/>
      <c r="ACY527" s="111"/>
      <c r="ACZ527" s="111"/>
      <c r="ADA527" s="111"/>
      <c r="ADB527" s="111"/>
      <c r="ADC527" s="111"/>
      <c r="ADD527" s="111"/>
      <c r="ADE527" s="111"/>
      <c r="ADF527" s="111"/>
      <c r="ADG527" s="111"/>
      <c r="ADH527" s="111"/>
      <c r="ADI527" s="111"/>
      <c r="ADJ527" s="111"/>
      <c r="ADK527" s="111"/>
      <c r="ADL527" s="111"/>
      <c r="ADM527" s="111"/>
      <c r="ADN527" s="111"/>
      <c r="ADO527" s="111"/>
      <c r="ADP527" s="111"/>
      <c r="ADQ527" s="111"/>
      <c r="ADR527" s="111"/>
      <c r="ADS527" s="111"/>
      <c r="ADT527" s="111"/>
      <c r="ADU527" s="111"/>
      <c r="ADV527" s="111"/>
    </row>
    <row r="528" spans="4:802" s="110" customFormat="1"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  <c r="AA528" s="111"/>
      <c r="AB528" s="111"/>
      <c r="AC528" s="111"/>
      <c r="AD528" s="111"/>
      <c r="AE528" s="111"/>
      <c r="AF528" s="111"/>
      <c r="AG528" s="111"/>
      <c r="AH528" s="111"/>
      <c r="AI528" s="111"/>
      <c r="AJ528" s="111"/>
      <c r="AK528" s="111"/>
      <c r="AL528" s="111"/>
      <c r="AM528" s="111"/>
      <c r="AN528" s="111"/>
      <c r="AO528" s="111"/>
      <c r="AP528" s="111"/>
      <c r="AQ528" s="111"/>
      <c r="AR528" s="111"/>
      <c r="AS528" s="111"/>
      <c r="AT528" s="111"/>
      <c r="AU528" s="111"/>
      <c r="AV528" s="111"/>
      <c r="AW528" s="111"/>
      <c r="AX528" s="111"/>
      <c r="AY528" s="111"/>
      <c r="AZ528" s="111"/>
      <c r="BA528" s="111"/>
      <c r="BB528" s="111"/>
      <c r="BC528" s="111"/>
      <c r="BD528" s="111"/>
      <c r="BE528" s="111"/>
      <c r="BF528" s="111"/>
      <c r="BG528" s="111"/>
      <c r="BH528" s="111"/>
      <c r="BI528" s="111"/>
      <c r="BJ528" s="111"/>
      <c r="BK528" s="111"/>
      <c r="BL528" s="111"/>
      <c r="BM528" s="111"/>
      <c r="BN528" s="111"/>
      <c r="BO528" s="111"/>
      <c r="BP528" s="111"/>
      <c r="BQ528" s="111"/>
      <c r="BR528" s="111"/>
      <c r="BS528" s="111"/>
      <c r="BT528" s="111"/>
      <c r="BU528" s="111"/>
      <c r="BV528" s="111"/>
      <c r="BW528" s="111"/>
      <c r="BX528" s="111"/>
      <c r="BY528" s="111"/>
      <c r="BZ528" s="111"/>
      <c r="CA528" s="111"/>
      <c r="CB528" s="111"/>
      <c r="CC528" s="111"/>
      <c r="CD528" s="111"/>
      <c r="CE528" s="111"/>
      <c r="CF528" s="111"/>
      <c r="CG528" s="111"/>
      <c r="CH528" s="111"/>
      <c r="CI528" s="111"/>
      <c r="CJ528" s="111"/>
      <c r="CK528" s="111"/>
      <c r="CL528" s="111"/>
      <c r="CM528" s="111"/>
      <c r="CN528" s="111"/>
      <c r="CO528" s="111"/>
      <c r="CP528" s="111"/>
      <c r="CQ528" s="111"/>
      <c r="CR528" s="111"/>
      <c r="CS528" s="111"/>
      <c r="CT528" s="111"/>
      <c r="CU528" s="111"/>
      <c r="CV528" s="111"/>
      <c r="CW528" s="111"/>
      <c r="CX528" s="111"/>
      <c r="CY528" s="111"/>
      <c r="CZ528" s="111"/>
      <c r="DA528" s="111"/>
      <c r="DB528" s="111"/>
      <c r="DC528" s="111"/>
      <c r="DD528" s="111"/>
      <c r="DE528" s="111"/>
      <c r="DF528" s="111"/>
      <c r="DG528" s="111"/>
      <c r="DH528" s="111"/>
      <c r="DI528" s="111"/>
      <c r="DJ528" s="111"/>
      <c r="DK528" s="111"/>
      <c r="DL528" s="111"/>
      <c r="DM528" s="111"/>
      <c r="DN528" s="111"/>
      <c r="DO528" s="111"/>
      <c r="DP528" s="111"/>
      <c r="DQ528" s="111"/>
      <c r="DR528" s="111"/>
      <c r="DS528" s="111"/>
      <c r="DT528" s="111"/>
      <c r="DU528" s="111"/>
      <c r="DV528" s="111"/>
      <c r="DW528" s="111"/>
      <c r="DX528" s="111"/>
      <c r="DY528" s="111"/>
      <c r="DZ528" s="111"/>
      <c r="EA528" s="111"/>
      <c r="EB528" s="111"/>
      <c r="EC528" s="111"/>
      <c r="ED528" s="111"/>
      <c r="EE528" s="111"/>
      <c r="EF528" s="111"/>
      <c r="EG528" s="111"/>
      <c r="EH528" s="111"/>
      <c r="EI528" s="111"/>
      <c r="EJ528" s="111"/>
      <c r="EK528" s="111"/>
      <c r="EL528" s="111"/>
      <c r="EM528" s="111"/>
      <c r="EN528" s="111"/>
      <c r="EO528" s="111"/>
      <c r="EP528" s="111"/>
      <c r="EQ528" s="111"/>
      <c r="ER528" s="111"/>
      <c r="ES528" s="111"/>
      <c r="ET528" s="111"/>
      <c r="EU528" s="111"/>
      <c r="EV528" s="111"/>
      <c r="EW528" s="111"/>
      <c r="EX528" s="111"/>
      <c r="EY528" s="111"/>
      <c r="EZ528" s="111"/>
      <c r="FA528" s="111"/>
      <c r="FB528" s="111"/>
      <c r="FC528" s="111"/>
      <c r="FD528" s="111"/>
      <c r="FE528" s="111"/>
      <c r="FF528" s="111"/>
      <c r="FG528" s="111"/>
      <c r="FH528" s="111"/>
      <c r="FI528" s="111"/>
      <c r="FJ528" s="111"/>
      <c r="FK528" s="111"/>
      <c r="FL528" s="111"/>
      <c r="FM528" s="111"/>
      <c r="FN528" s="111"/>
      <c r="FO528" s="111"/>
      <c r="FP528" s="111"/>
      <c r="FQ528" s="111"/>
      <c r="FR528" s="111"/>
      <c r="FS528" s="111"/>
      <c r="FT528" s="111"/>
      <c r="FU528" s="111"/>
      <c r="FV528" s="111"/>
      <c r="FW528" s="111"/>
      <c r="FX528" s="111"/>
      <c r="FY528" s="111"/>
      <c r="FZ528" s="111"/>
      <c r="GA528" s="111"/>
      <c r="GB528" s="111"/>
      <c r="GC528" s="111"/>
      <c r="GD528" s="111"/>
      <c r="GE528" s="111"/>
      <c r="GF528" s="111"/>
      <c r="GG528" s="111"/>
      <c r="GH528" s="111"/>
      <c r="GI528" s="111"/>
      <c r="GJ528" s="111"/>
      <c r="GK528" s="111"/>
      <c r="GL528" s="111"/>
      <c r="GM528" s="111"/>
      <c r="GN528" s="111"/>
      <c r="GO528" s="111"/>
      <c r="GP528" s="111"/>
      <c r="GQ528" s="111"/>
      <c r="GR528" s="111"/>
      <c r="GS528" s="111"/>
      <c r="GT528" s="111"/>
      <c r="GU528" s="111"/>
      <c r="GV528" s="111"/>
      <c r="GW528" s="111"/>
      <c r="GX528" s="111"/>
      <c r="GY528" s="111"/>
      <c r="GZ528" s="111"/>
      <c r="HA528" s="111"/>
      <c r="HB528" s="111"/>
      <c r="HC528" s="111"/>
      <c r="HD528" s="111"/>
      <c r="HE528" s="111"/>
      <c r="HF528" s="111"/>
      <c r="HG528" s="111"/>
      <c r="HH528" s="111"/>
      <c r="HI528" s="111"/>
      <c r="HJ528" s="111"/>
      <c r="HK528" s="111"/>
      <c r="HL528" s="111"/>
      <c r="HM528" s="111"/>
      <c r="HN528" s="111"/>
      <c r="HO528" s="111"/>
      <c r="HP528" s="111"/>
      <c r="HQ528" s="111"/>
      <c r="HR528" s="111"/>
      <c r="HS528" s="111"/>
      <c r="HT528" s="111"/>
      <c r="HU528" s="111"/>
      <c r="HV528" s="111"/>
      <c r="HW528" s="111"/>
      <c r="HX528" s="111"/>
      <c r="HY528" s="111"/>
      <c r="HZ528" s="111"/>
      <c r="IA528" s="111"/>
      <c r="IB528" s="111"/>
      <c r="IC528" s="111"/>
      <c r="ID528" s="111"/>
      <c r="IE528" s="111"/>
      <c r="IF528" s="111"/>
      <c r="IG528" s="111"/>
      <c r="IH528" s="111"/>
      <c r="II528" s="111"/>
      <c r="IJ528" s="111"/>
      <c r="IK528" s="111"/>
      <c r="IL528" s="111"/>
      <c r="IM528" s="111"/>
      <c r="IN528" s="111"/>
      <c r="IO528" s="111"/>
      <c r="IP528" s="111"/>
      <c r="IQ528" s="111"/>
      <c r="IR528" s="111"/>
      <c r="IS528" s="111"/>
      <c r="IT528" s="111"/>
      <c r="IU528" s="111"/>
      <c r="IV528" s="111"/>
      <c r="IW528" s="111"/>
      <c r="IX528" s="111"/>
      <c r="IY528" s="111"/>
      <c r="IZ528" s="111"/>
      <c r="JA528" s="111"/>
      <c r="JB528" s="111"/>
      <c r="JC528" s="111"/>
      <c r="JD528" s="111"/>
      <c r="JE528" s="111"/>
      <c r="JF528" s="111"/>
      <c r="JG528" s="111"/>
      <c r="JH528" s="111"/>
      <c r="JI528" s="111"/>
      <c r="JJ528" s="111"/>
      <c r="JK528" s="111"/>
      <c r="JL528" s="111"/>
      <c r="JM528" s="111"/>
      <c r="JN528" s="111"/>
      <c r="JO528" s="111"/>
      <c r="JP528" s="111"/>
      <c r="JQ528" s="111"/>
      <c r="JR528" s="111"/>
      <c r="JS528" s="111"/>
      <c r="JT528" s="111"/>
      <c r="JU528" s="111"/>
      <c r="JV528" s="111"/>
      <c r="JW528" s="111"/>
      <c r="JX528" s="111"/>
      <c r="JY528" s="111"/>
      <c r="JZ528" s="111"/>
      <c r="KA528" s="111"/>
      <c r="KB528" s="111"/>
      <c r="KC528" s="111"/>
      <c r="KD528" s="111"/>
      <c r="KE528" s="111"/>
      <c r="KF528" s="111"/>
      <c r="KG528" s="111"/>
      <c r="KH528" s="111"/>
      <c r="KI528" s="111"/>
      <c r="KJ528" s="111"/>
      <c r="KK528" s="111"/>
      <c r="KL528" s="111"/>
      <c r="KM528" s="111"/>
      <c r="KN528" s="111"/>
      <c r="KO528" s="111"/>
      <c r="KP528" s="111"/>
      <c r="KQ528" s="111"/>
      <c r="KR528" s="111"/>
      <c r="KS528" s="111"/>
      <c r="KT528" s="111"/>
      <c r="KU528" s="111"/>
      <c r="KV528" s="111"/>
      <c r="KW528" s="111"/>
      <c r="KX528" s="111"/>
      <c r="KY528" s="111"/>
      <c r="KZ528" s="111"/>
      <c r="LA528" s="111"/>
      <c r="LB528" s="111"/>
      <c r="LC528" s="111"/>
      <c r="LD528" s="111"/>
      <c r="LE528" s="111"/>
      <c r="LF528" s="111"/>
      <c r="LG528" s="111"/>
      <c r="LH528" s="111"/>
      <c r="LI528" s="111"/>
      <c r="LJ528" s="111"/>
      <c r="LK528" s="111"/>
      <c r="LL528" s="111"/>
      <c r="LM528" s="111"/>
      <c r="LN528" s="111"/>
      <c r="LO528" s="111"/>
      <c r="LP528" s="111"/>
      <c r="LQ528" s="111"/>
      <c r="LR528" s="111"/>
      <c r="LS528" s="111"/>
      <c r="LT528" s="111"/>
      <c r="LU528" s="111"/>
      <c r="LV528" s="111"/>
      <c r="LW528" s="111"/>
      <c r="LX528" s="111"/>
      <c r="LY528" s="111"/>
      <c r="LZ528" s="111"/>
      <c r="MA528" s="111"/>
      <c r="MB528" s="111"/>
      <c r="MC528" s="111"/>
      <c r="MD528" s="111"/>
      <c r="ME528" s="111"/>
      <c r="MF528" s="111"/>
      <c r="MG528" s="111"/>
      <c r="MH528" s="111"/>
      <c r="MI528" s="111"/>
      <c r="MJ528" s="111"/>
      <c r="MK528" s="111"/>
      <c r="ML528" s="111"/>
      <c r="MM528" s="111"/>
      <c r="MN528" s="111"/>
      <c r="MO528" s="111"/>
      <c r="MP528" s="111"/>
      <c r="MQ528" s="111"/>
      <c r="MR528" s="111"/>
      <c r="MS528" s="111"/>
      <c r="MT528" s="111"/>
      <c r="MU528" s="111"/>
      <c r="MV528" s="111"/>
      <c r="MW528" s="111"/>
      <c r="MX528" s="111"/>
      <c r="MY528" s="111"/>
      <c r="MZ528" s="111"/>
      <c r="NA528" s="111"/>
      <c r="NB528" s="111"/>
      <c r="NC528" s="111"/>
      <c r="ND528" s="111"/>
      <c r="NE528" s="111"/>
      <c r="NF528" s="111"/>
      <c r="NG528" s="111"/>
      <c r="NH528" s="111"/>
      <c r="NI528" s="111"/>
      <c r="NJ528" s="111"/>
      <c r="NK528" s="111"/>
      <c r="NL528" s="111"/>
      <c r="NM528" s="111"/>
      <c r="NN528" s="111"/>
      <c r="NO528" s="111"/>
      <c r="NP528" s="111"/>
      <c r="NQ528" s="111"/>
      <c r="NR528" s="111"/>
      <c r="NS528" s="111"/>
      <c r="NT528" s="111"/>
      <c r="NU528" s="111"/>
      <c r="NV528" s="111"/>
      <c r="NW528" s="111"/>
      <c r="NX528" s="111"/>
      <c r="NY528" s="111"/>
      <c r="NZ528" s="111"/>
      <c r="OA528" s="111"/>
      <c r="OB528" s="111"/>
      <c r="OC528" s="111"/>
      <c r="OD528" s="111"/>
      <c r="OE528" s="111"/>
      <c r="OF528" s="111"/>
      <c r="OG528" s="111"/>
      <c r="OH528" s="111"/>
      <c r="OI528" s="111"/>
      <c r="OJ528" s="111"/>
      <c r="OK528" s="111"/>
      <c r="OL528" s="111"/>
      <c r="OM528" s="111"/>
      <c r="ON528" s="111"/>
      <c r="OO528" s="111"/>
      <c r="OP528" s="111"/>
      <c r="OQ528" s="111"/>
      <c r="OR528" s="111"/>
      <c r="OS528" s="111"/>
      <c r="OT528" s="111"/>
      <c r="OU528" s="111"/>
      <c r="OV528" s="111"/>
      <c r="OW528" s="111"/>
      <c r="OX528" s="111"/>
      <c r="OY528" s="111"/>
      <c r="OZ528" s="111"/>
      <c r="PA528" s="111"/>
      <c r="PB528" s="111"/>
      <c r="PC528" s="111"/>
      <c r="PD528" s="111"/>
      <c r="PE528" s="111"/>
      <c r="PF528" s="111"/>
      <c r="PG528" s="111"/>
      <c r="PH528" s="111"/>
      <c r="PI528" s="111"/>
      <c r="PJ528" s="111"/>
      <c r="PK528" s="111"/>
      <c r="PL528" s="111"/>
      <c r="PM528" s="111"/>
      <c r="PN528" s="111"/>
      <c r="PO528" s="111"/>
      <c r="PP528" s="111"/>
      <c r="PQ528" s="111"/>
      <c r="PR528" s="111"/>
      <c r="PS528" s="111"/>
      <c r="PT528" s="111"/>
      <c r="PU528" s="111"/>
      <c r="PV528" s="111"/>
      <c r="PW528" s="111"/>
      <c r="PX528" s="111"/>
      <c r="PY528" s="111"/>
      <c r="PZ528" s="111"/>
      <c r="QA528" s="111"/>
      <c r="QB528" s="111"/>
      <c r="QC528" s="111"/>
      <c r="QD528" s="111"/>
      <c r="QE528" s="111"/>
      <c r="QF528" s="111"/>
      <c r="QG528" s="111"/>
      <c r="QH528" s="111"/>
      <c r="QI528" s="111"/>
      <c r="QJ528" s="111"/>
      <c r="QK528" s="111"/>
      <c r="QL528" s="111"/>
      <c r="QM528" s="111"/>
      <c r="QN528" s="111"/>
      <c r="QO528" s="111"/>
      <c r="QP528" s="111"/>
      <c r="QQ528" s="111"/>
      <c r="QR528" s="111"/>
      <c r="QS528" s="111"/>
      <c r="QT528" s="111"/>
      <c r="QU528" s="111"/>
      <c r="QV528" s="111"/>
      <c r="QW528" s="111"/>
      <c r="QX528" s="111"/>
      <c r="QY528" s="111"/>
      <c r="QZ528" s="111"/>
      <c r="RA528" s="111"/>
      <c r="RB528" s="111"/>
      <c r="RC528" s="111"/>
      <c r="RD528" s="111"/>
      <c r="RE528" s="111"/>
      <c r="RF528" s="111"/>
      <c r="RG528" s="111"/>
      <c r="RH528" s="111"/>
      <c r="RI528" s="111"/>
      <c r="RJ528" s="111"/>
      <c r="RK528" s="111"/>
      <c r="RL528" s="111"/>
      <c r="RM528" s="111"/>
      <c r="RN528" s="111"/>
      <c r="RO528" s="111"/>
      <c r="RP528" s="111"/>
      <c r="RQ528" s="111"/>
      <c r="RR528" s="111"/>
      <c r="RS528" s="111"/>
      <c r="RT528" s="111"/>
      <c r="RU528" s="111"/>
      <c r="RV528" s="111"/>
      <c r="RW528" s="111"/>
      <c r="RX528" s="111"/>
      <c r="RY528" s="111"/>
      <c r="RZ528" s="111"/>
      <c r="SA528" s="111"/>
      <c r="SB528" s="111"/>
      <c r="SC528" s="111"/>
      <c r="SD528" s="111"/>
      <c r="SE528" s="111"/>
      <c r="SF528" s="111"/>
      <c r="SG528" s="111"/>
      <c r="SH528" s="111"/>
      <c r="SI528" s="111"/>
      <c r="SJ528" s="111"/>
      <c r="SK528" s="111"/>
      <c r="SL528" s="111"/>
      <c r="SM528" s="111"/>
      <c r="SN528" s="111"/>
      <c r="SO528" s="111"/>
      <c r="SP528" s="111"/>
      <c r="SQ528" s="111"/>
      <c r="SR528" s="111"/>
      <c r="SS528" s="111"/>
      <c r="ST528" s="111"/>
      <c r="SU528" s="111"/>
      <c r="SV528" s="111"/>
      <c r="SW528" s="111"/>
      <c r="SX528" s="111"/>
      <c r="SY528" s="111"/>
      <c r="SZ528" s="111"/>
      <c r="TA528" s="111"/>
      <c r="TB528" s="111"/>
      <c r="TC528" s="111"/>
      <c r="TD528" s="111"/>
      <c r="TE528" s="111"/>
      <c r="TF528" s="111"/>
      <c r="TG528" s="111"/>
      <c r="TH528" s="111"/>
      <c r="TI528" s="111"/>
      <c r="TJ528" s="111"/>
      <c r="TK528" s="111"/>
      <c r="TL528" s="111"/>
      <c r="TM528" s="111"/>
      <c r="TN528" s="111"/>
      <c r="TO528" s="111"/>
      <c r="TP528" s="111"/>
      <c r="TQ528" s="111"/>
      <c r="TR528" s="111"/>
      <c r="TS528" s="111"/>
      <c r="TT528" s="111"/>
      <c r="TU528" s="111"/>
      <c r="TV528" s="111"/>
      <c r="TW528" s="111"/>
      <c r="TX528" s="111"/>
      <c r="TY528" s="111"/>
      <c r="TZ528" s="111"/>
      <c r="UA528" s="111"/>
      <c r="UB528" s="111"/>
      <c r="UC528" s="111"/>
      <c r="UD528" s="111"/>
      <c r="UE528" s="111"/>
      <c r="UF528" s="111"/>
      <c r="UG528" s="111"/>
      <c r="UH528" s="111"/>
      <c r="UI528" s="111"/>
      <c r="UJ528" s="111"/>
      <c r="UK528" s="111"/>
      <c r="UL528" s="111"/>
      <c r="UM528" s="111"/>
      <c r="UN528" s="111"/>
      <c r="UO528" s="111"/>
      <c r="UP528" s="111"/>
      <c r="UQ528" s="111"/>
      <c r="UR528" s="111"/>
      <c r="US528" s="111"/>
      <c r="UT528" s="111"/>
      <c r="UU528" s="111"/>
      <c r="UV528" s="111"/>
      <c r="UW528" s="111"/>
      <c r="UX528" s="111"/>
      <c r="UY528" s="111"/>
      <c r="UZ528" s="111"/>
      <c r="VA528" s="111"/>
      <c r="VB528" s="111"/>
      <c r="VC528" s="111"/>
      <c r="VD528" s="111"/>
      <c r="VE528" s="111"/>
      <c r="VF528" s="111"/>
      <c r="VG528" s="111"/>
      <c r="VH528" s="111"/>
      <c r="VI528" s="111"/>
      <c r="VJ528" s="111"/>
      <c r="VK528" s="111"/>
      <c r="VL528" s="111"/>
      <c r="VM528" s="111"/>
      <c r="VN528" s="111"/>
      <c r="VO528" s="111"/>
      <c r="VP528" s="111"/>
      <c r="VQ528" s="111"/>
      <c r="VR528" s="111"/>
      <c r="VS528" s="111"/>
      <c r="VT528" s="111"/>
      <c r="VU528" s="111"/>
      <c r="VV528" s="111"/>
      <c r="VW528" s="111"/>
      <c r="VX528" s="111"/>
      <c r="VY528" s="111"/>
      <c r="VZ528" s="111"/>
      <c r="WA528" s="111"/>
      <c r="WB528" s="111"/>
      <c r="WC528" s="111"/>
      <c r="WD528" s="111"/>
      <c r="WE528" s="111"/>
      <c r="WF528" s="111"/>
      <c r="WG528" s="111"/>
      <c r="WH528" s="111"/>
      <c r="WI528" s="111"/>
      <c r="WJ528" s="111"/>
      <c r="WK528" s="111"/>
      <c r="WL528" s="111"/>
      <c r="WM528" s="111"/>
      <c r="WN528" s="111"/>
      <c r="WO528" s="111"/>
      <c r="WP528" s="111"/>
      <c r="WQ528" s="111"/>
      <c r="WR528" s="111"/>
      <c r="WS528" s="111"/>
      <c r="WT528" s="111"/>
      <c r="WU528" s="111"/>
      <c r="WV528" s="111"/>
      <c r="WW528" s="111"/>
      <c r="WX528" s="111"/>
      <c r="WY528" s="111"/>
      <c r="WZ528" s="111"/>
      <c r="XA528" s="111"/>
      <c r="XB528" s="111"/>
      <c r="XC528" s="111"/>
      <c r="XD528" s="111"/>
      <c r="XE528" s="111"/>
      <c r="XF528" s="111"/>
      <c r="XG528" s="111"/>
      <c r="XH528" s="111"/>
      <c r="XI528" s="111"/>
      <c r="XJ528" s="111"/>
      <c r="XK528" s="111"/>
      <c r="XL528" s="111"/>
      <c r="XM528" s="111"/>
      <c r="XN528" s="111"/>
      <c r="XO528" s="111"/>
      <c r="XP528" s="111"/>
      <c r="XQ528" s="111"/>
      <c r="XR528" s="111"/>
      <c r="XS528" s="111"/>
      <c r="XT528" s="111"/>
      <c r="XU528" s="111"/>
      <c r="XV528" s="111"/>
      <c r="XW528" s="111"/>
      <c r="XX528" s="111"/>
      <c r="XY528" s="111"/>
      <c r="XZ528" s="111"/>
      <c r="YA528" s="111"/>
      <c r="YB528" s="111"/>
      <c r="YC528" s="111"/>
      <c r="YD528" s="111"/>
      <c r="YE528" s="111"/>
      <c r="YF528" s="111"/>
      <c r="YG528" s="111"/>
      <c r="YH528" s="111"/>
      <c r="YI528" s="111"/>
      <c r="YJ528" s="111"/>
      <c r="YK528" s="111"/>
      <c r="YL528" s="111"/>
      <c r="YM528" s="111"/>
      <c r="YN528" s="111"/>
      <c r="YO528" s="111"/>
      <c r="YP528" s="111"/>
      <c r="YQ528" s="111"/>
      <c r="YR528" s="111"/>
      <c r="YS528" s="111"/>
      <c r="YT528" s="111"/>
      <c r="YU528" s="111"/>
      <c r="YV528" s="111"/>
      <c r="YW528" s="111"/>
      <c r="YX528" s="111"/>
      <c r="YY528" s="111"/>
      <c r="YZ528" s="111"/>
      <c r="ZA528" s="111"/>
      <c r="ZB528" s="111"/>
      <c r="ZC528" s="111"/>
      <c r="ZD528" s="111"/>
      <c r="ZE528" s="111"/>
      <c r="ZF528" s="111"/>
      <c r="ZG528" s="111"/>
      <c r="ZH528" s="111"/>
      <c r="ZI528" s="111"/>
      <c r="ZJ528" s="111"/>
      <c r="ZK528" s="111"/>
      <c r="ZL528" s="111"/>
      <c r="ZM528" s="111"/>
      <c r="ZN528" s="111"/>
      <c r="ZO528" s="111"/>
      <c r="ZP528" s="111"/>
      <c r="ZQ528" s="111"/>
      <c r="ZR528" s="111"/>
      <c r="ZS528" s="111"/>
      <c r="ZT528" s="111"/>
      <c r="ZU528" s="111"/>
      <c r="ZV528" s="111"/>
      <c r="ZW528" s="111"/>
      <c r="ZX528" s="111"/>
      <c r="ZY528" s="111"/>
      <c r="ZZ528" s="111"/>
      <c r="AAA528" s="111"/>
      <c r="AAB528" s="111"/>
      <c r="AAC528" s="111"/>
      <c r="AAD528" s="111"/>
      <c r="AAE528" s="111"/>
      <c r="AAF528" s="111"/>
      <c r="AAG528" s="111"/>
      <c r="AAH528" s="111"/>
      <c r="AAI528" s="111"/>
      <c r="AAJ528" s="111"/>
      <c r="AAK528" s="111"/>
      <c r="AAL528" s="111"/>
      <c r="AAM528" s="111"/>
      <c r="AAN528" s="111"/>
      <c r="AAO528" s="111"/>
      <c r="AAP528" s="111"/>
      <c r="AAQ528" s="111"/>
      <c r="AAR528" s="111"/>
      <c r="AAS528" s="111"/>
      <c r="AAT528" s="111"/>
      <c r="AAU528" s="111"/>
      <c r="AAV528" s="111"/>
      <c r="AAW528" s="111"/>
      <c r="AAX528" s="111"/>
      <c r="AAY528" s="111"/>
      <c r="AAZ528" s="111"/>
      <c r="ABA528" s="111"/>
      <c r="ABB528" s="111"/>
      <c r="ABC528" s="111"/>
      <c r="ABD528" s="111"/>
      <c r="ABE528" s="111"/>
      <c r="ABF528" s="111"/>
      <c r="ABG528" s="111"/>
      <c r="ABH528" s="111"/>
      <c r="ABI528" s="111"/>
      <c r="ABJ528" s="111"/>
      <c r="ABK528" s="111"/>
      <c r="ABL528" s="111"/>
      <c r="ABM528" s="111"/>
      <c r="ABN528" s="111"/>
      <c r="ABO528" s="111"/>
      <c r="ABP528" s="111"/>
      <c r="ABQ528" s="111"/>
      <c r="ABR528" s="111"/>
      <c r="ABS528" s="111"/>
      <c r="ABT528" s="111"/>
      <c r="ABU528" s="111"/>
      <c r="ABV528" s="111"/>
      <c r="ABW528" s="111"/>
      <c r="ABX528" s="111"/>
      <c r="ABY528" s="111"/>
      <c r="ABZ528" s="111"/>
      <c r="ACA528" s="111"/>
      <c r="ACB528" s="111"/>
      <c r="ACC528" s="111"/>
      <c r="ACD528" s="111"/>
      <c r="ACE528" s="111"/>
      <c r="ACF528" s="111"/>
      <c r="ACG528" s="111"/>
      <c r="ACH528" s="111"/>
      <c r="ACI528" s="111"/>
      <c r="ACJ528" s="111"/>
      <c r="ACK528" s="111"/>
      <c r="ACL528" s="111"/>
      <c r="ACM528" s="111"/>
      <c r="ACN528" s="111"/>
      <c r="ACO528" s="111"/>
      <c r="ACP528" s="111"/>
      <c r="ACQ528" s="111"/>
      <c r="ACR528" s="111"/>
      <c r="ACS528" s="111"/>
      <c r="ACT528" s="111"/>
      <c r="ACU528" s="111"/>
      <c r="ACV528" s="111"/>
      <c r="ACW528" s="111"/>
      <c r="ACX528" s="111"/>
      <c r="ACY528" s="111"/>
      <c r="ACZ528" s="111"/>
      <c r="ADA528" s="111"/>
      <c r="ADB528" s="111"/>
      <c r="ADC528" s="111"/>
      <c r="ADD528" s="111"/>
      <c r="ADE528" s="111"/>
      <c r="ADF528" s="111"/>
      <c r="ADG528" s="111"/>
      <c r="ADH528" s="111"/>
      <c r="ADI528" s="111"/>
      <c r="ADJ528" s="111"/>
      <c r="ADK528" s="111"/>
      <c r="ADL528" s="111"/>
      <c r="ADM528" s="111"/>
      <c r="ADN528" s="111"/>
      <c r="ADO528" s="111"/>
      <c r="ADP528" s="111"/>
      <c r="ADQ528" s="111"/>
      <c r="ADR528" s="111"/>
      <c r="ADS528" s="111"/>
      <c r="ADT528" s="111"/>
      <c r="ADU528" s="111"/>
      <c r="ADV528" s="111"/>
    </row>
    <row r="529" spans="2:802" s="110" customFormat="1"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  <c r="AA529" s="111"/>
      <c r="AB529" s="111"/>
      <c r="AC529" s="111"/>
      <c r="AD529" s="111"/>
      <c r="AE529" s="111"/>
      <c r="AF529" s="111"/>
      <c r="AG529" s="111"/>
      <c r="AH529" s="111"/>
      <c r="AI529" s="111"/>
      <c r="AJ529" s="111"/>
      <c r="AK529" s="111"/>
      <c r="AL529" s="111"/>
      <c r="AM529" s="111"/>
      <c r="AN529" s="111"/>
      <c r="AO529" s="111"/>
      <c r="AP529" s="111"/>
      <c r="AQ529" s="111"/>
      <c r="AR529" s="111"/>
      <c r="AS529" s="111"/>
      <c r="AT529" s="111"/>
      <c r="AU529" s="111"/>
      <c r="AV529" s="111"/>
      <c r="AW529" s="111"/>
      <c r="AX529" s="111"/>
      <c r="AY529" s="111"/>
      <c r="AZ529" s="111"/>
      <c r="BA529" s="111"/>
      <c r="BB529" s="111"/>
      <c r="BC529" s="111"/>
      <c r="BD529" s="111"/>
      <c r="BE529" s="111"/>
      <c r="BF529" s="111"/>
      <c r="BG529" s="111"/>
      <c r="BH529" s="111"/>
      <c r="BI529" s="111"/>
      <c r="BJ529" s="111"/>
      <c r="BK529" s="111"/>
      <c r="BL529" s="111"/>
      <c r="BM529" s="111"/>
      <c r="BN529" s="111"/>
      <c r="BO529" s="111"/>
      <c r="BP529" s="111"/>
      <c r="BQ529" s="111"/>
      <c r="BR529" s="111"/>
      <c r="BS529" s="111"/>
      <c r="BT529" s="111"/>
      <c r="BU529" s="111"/>
      <c r="BV529" s="111"/>
      <c r="BW529" s="111"/>
      <c r="BX529" s="111"/>
      <c r="BY529" s="111"/>
      <c r="BZ529" s="111"/>
      <c r="CA529" s="111"/>
      <c r="CB529" s="111"/>
      <c r="CC529" s="111"/>
      <c r="CD529" s="111"/>
      <c r="CE529" s="111"/>
      <c r="CF529" s="111"/>
      <c r="CG529" s="111"/>
      <c r="CH529" s="111"/>
      <c r="CI529" s="111"/>
      <c r="CJ529" s="111"/>
      <c r="CK529" s="111"/>
      <c r="CL529" s="111"/>
      <c r="CM529" s="111"/>
      <c r="CN529" s="111"/>
      <c r="CO529" s="111"/>
      <c r="CP529" s="111"/>
      <c r="CQ529" s="111"/>
      <c r="CR529" s="111"/>
      <c r="CS529" s="111"/>
      <c r="CT529" s="111"/>
      <c r="CU529" s="111"/>
      <c r="CV529" s="111"/>
      <c r="CW529" s="111"/>
      <c r="CX529" s="111"/>
      <c r="CY529" s="111"/>
      <c r="CZ529" s="111"/>
      <c r="DA529" s="111"/>
      <c r="DB529" s="111"/>
      <c r="DC529" s="111"/>
      <c r="DD529" s="111"/>
      <c r="DE529" s="111"/>
      <c r="DF529" s="111"/>
      <c r="DG529" s="111"/>
      <c r="DH529" s="111"/>
      <c r="DI529" s="111"/>
      <c r="DJ529" s="111"/>
      <c r="DK529" s="111"/>
      <c r="DL529" s="111"/>
      <c r="DM529" s="111"/>
      <c r="DN529" s="111"/>
      <c r="DO529" s="111"/>
      <c r="DP529" s="111"/>
      <c r="DQ529" s="111"/>
      <c r="DR529" s="111"/>
      <c r="DS529" s="111"/>
      <c r="DT529" s="111"/>
      <c r="DU529" s="111"/>
      <c r="DV529" s="111"/>
      <c r="DW529" s="111"/>
      <c r="DX529" s="111"/>
      <c r="DY529" s="111"/>
      <c r="DZ529" s="111"/>
      <c r="EA529" s="111"/>
      <c r="EB529" s="111"/>
      <c r="EC529" s="111"/>
      <c r="ED529" s="111"/>
      <c r="EE529" s="111"/>
      <c r="EF529" s="111"/>
      <c r="EG529" s="111"/>
      <c r="EH529" s="111"/>
      <c r="EI529" s="111"/>
      <c r="EJ529" s="111"/>
      <c r="EK529" s="111"/>
      <c r="EL529" s="111"/>
      <c r="EM529" s="111"/>
      <c r="EN529" s="111"/>
      <c r="EO529" s="111"/>
      <c r="EP529" s="111"/>
      <c r="EQ529" s="111"/>
      <c r="ER529" s="111"/>
      <c r="ES529" s="111"/>
      <c r="ET529" s="111"/>
      <c r="EU529" s="111"/>
      <c r="EV529" s="111"/>
      <c r="EW529" s="111"/>
      <c r="EX529" s="111"/>
      <c r="EY529" s="111"/>
      <c r="EZ529" s="111"/>
      <c r="FA529" s="111"/>
      <c r="FB529" s="111"/>
      <c r="FC529" s="111"/>
      <c r="FD529" s="111"/>
      <c r="FE529" s="111"/>
      <c r="FF529" s="111"/>
      <c r="FG529" s="111"/>
      <c r="FH529" s="111"/>
      <c r="FI529" s="111"/>
      <c r="FJ529" s="111"/>
      <c r="FK529" s="111"/>
      <c r="FL529" s="111"/>
      <c r="FM529" s="111"/>
      <c r="FN529" s="111"/>
      <c r="FO529" s="111"/>
      <c r="FP529" s="111"/>
      <c r="FQ529" s="111"/>
      <c r="FR529" s="111"/>
      <c r="FS529" s="111"/>
      <c r="FT529" s="111"/>
      <c r="FU529" s="111"/>
      <c r="FV529" s="111"/>
      <c r="FW529" s="111"/>
      <c r="FX529" s="111"/>
      <c r="FY529" s="111"/>
      <c r="FZ529" s="111"/>
      <c r="GA529" s="111"/>
      <c r="GB529" s="111"/>
      <c r="GC529" s="111"/>
      <c r="GD529" s="111"/>
      <c r="GE529" s="111"/>
      <c r="GF529" s="111"/>
      <c r="GG529" s="111"/>
      <c r="GH529" s="111"/>
      <c r="GI529" s="111"/>
      <c r="GJ529" s="111"/>
      <c r="GK529" s="111"/>
      <c r="GL529" s="111"/>
      <c r="GM529" s="111"/>
      <c r="GN529" s="111"/>
      <c r="GO529" s="111"/>
      <c r="GP529" s="111"/>
      <c r="GQ529" s="111"/>
      <c r="GR529" s="111"/>
      <c r="GS529" s="111"/>
      <c r="GT529" s="111"/>
      <c r="GU529" s="111"/>
      <c r="GV529" s="111"/>
      <c r="GW529" s="111"/>
      <c r="GX529" s="111"/>
      <c r="GY529" s="111"/>
      <c r="GZ529" s="111"/>
      <c r="HA529" s="111"/>
      <c r="HB529" s="111"/>
      <c r="HC529" s="111"/>
      <c r="HD529" s="111"/>
      <c r="HE529" s="111"/>
      <c r="HF529" s="111"/>
      <c r="HG529" s="111"/>
      <c r="HH529" s="111"/>
      <c r="HI529" s="111"/>
      <c r="HJ529" s="111"/>
      <c r="HK529" s="111"/>
      <c r="HL529" s="111"/>
      <c r="HM529" s="111"/>
      <c r="HN529" s="111"/>
      <c r="HO529" s="111"/>
      <c r="HP529" s="111"/>
      <c r="HQ529" s="111"/>
      <c r="HR529" s="111"/>
      <c r="HS529" s="111"/>
      <c r="HT529" s="111"/>
      <c r="HU529" s="111"/>
      <c r="HV529" s="111"/>
      <c r="HW529" s="111"/>
      <c r="HX529" s="111"/>
      <c r="HY529" s="111"/>
      <c r="HZ529" s="111"/>
      <c r="IA529" s="111"/>
      <c r="IB529" s="111"/>
      <c r="IC529" s="111"/>
      <c r="ID529" s="111"/>
      <c r="IE529" s="111"/>
      <c r="IF529" s="111"/>
      <c r="IG529" s="111"/>
      <c r="IH529" s="111"/>
      <c r="II529" s="111"/>
      <c r="IJ529" s="111"/>
      <c r="IK529" s="111"/>
      <c r="IL529" s="111"/>
      <c r="IM529" s="111"/>
      <c r="IN529" s="111"/>
      <c r="IO529" s="111"/>
      <c r="IP529" s="111"/>
      <c r="IQ529" s="111"/>
      <c r="IR529" s="111"/>
      <c r="IS529" s="111"/>
      <c r="IT529" s="111"/>
      <c r="IU529" s="111"/>
      <c r="IV529" s="111"/>
      <c r="IW529" s="111"/>
      <c r="IX529" s="111"/>
      <c r="IY529" s="111"/>
      <c r="IZ529" s="111"/>
      <c r="JA529" s="111"/>
      <c r="JB529" s="111"/>
      <c r="JC529" s="111"/>
      <c r="JD529" s="111"/>
      <c r="JE529" s="111"/>
      <c r="JF529" s="111"/>
      <c r="JG529" s="111"/>
      <c r="JH529" s="111"/>
      <c r="JI529" s="111"/>
      <c r="JJ529" s="111"/>
      <c r="JK529" s="111"/>
      <c r="JL529" s="111"/>
      <c r="JM529" s="111"/>
      <c r="JN529" s="111"/>
      <c r="JO529" s="111"/>
      <c r="JP529" s="111"/>
      <c r="JQ529" s="111"/>
      <c r="JR529" s="111"/>
      <c r="JS529" s="111"/>
      <c r="JT529" s="111"/>
      <c r="JU529" s="111"/>
      <c r="JV529" s="111"/>
      <c r="JW529" s="111"/>
      <c r="JX529" s="111"/>
      <c r="JY529" s="111"/>
      <c r="JZ529" s="111"/>
      <c r="KA529" s="111"/>
      <c r="KB529" s="111"/>
      <c r="KC529" s="111"/>
      <c r="KD529" s="111"/>
      <c r="KE529" s="111"/>
      <c r="KF529" s="111"/>
      <c r="KG529" s="111"/>
      <c r="KH529" s="111"/>
      <c r="KI529" s="111"/>
      <c r="KJ529" s="111"/>
      <c r="KK529" s="111"/>
      <c r="KL529" s="111"/>
      <c r="KM529" s="111"/>
      <c r="KN529" s="111"/>
      <c r="KO529" s="111"/>
      <c r="KP529" s="111"/>
      <c r="KQ529" s="111"/>
      <c r="KR529" s="111"/>
      <c r="KS529" s="111"/>
      <c r="KT529" s="111"/>
      <c r="KU529" s="111"/>
      <c r="KV529" s="111"/>
      <c r="KW529" s="111"/>
      <c r="KX529" s="111"/>
      <c r="KY529" s="111"/>
      <c r="KZ529" s="111"/>
      <c r="LA529" s="111"/>
      <c r="LB529" s="111"/>
      <c r="LC529" s="111"/>
      <c r="LD529" s="111"/>
      <c r="LE529" s="111"/>
      <c r="LF529" s="111"/>
      <c r="LG529" s="111"/>
      <c r="LH529" s="111"/>
      <c r="LI529" s="111"/>
      <c r="LJ529" s="111"/>
      <c r="LK529" s="111"/>
      <c r="LL529" s="111"/>
      <c r="LM529" s="111"/>
      <c r="LN529" s="111"/>
      <c r="LO529" s="111"/>
      <c r="LP529" s="111"/>
      <c r="LQ529" s="111"/>
      <c r="LR529" s="111"/>
      <c r="LS529" s="111"/>
      <c r="LT529" s="111"/>
      <c r="LU529" s="111"/>
      <c r="LV529" s="111"/>
      <c r="LW529" s="111"/>
      <c r="LX529" s="111"/>
      <c r="LY529" s="111"/>
      <c r="LZ529" s="111"/>
      <c r="MA529" s="111"/>
      <c r="MB529" s="111"/>
      <c r="MC529" s="111"/>
      <c r="MD529" s="111"/>
      <c r="ME529" s="111"/>
      <c r="MF529" s="111"/>
      <c r="MG529" s="111"/>
      <c r="MH529" s="111"/>
      <c r="MI529" s="111"/>
      <c r="MJ529" s="111"/>
      <c r="MK529" s="111"/>
      <c r="ML529" s="111"/>
      <c r="MM529" s="111"/>
      <c r="MN529" s="111"/>
      <c r="MO529" s="111"/>
      <c r="MP529" s="111"/>
      <c r="MQ529" s="111"/>
      <c r="MR529" s="111"/>
      <c r="MS529" s="111"/>
      <c r="MT529" s="111"/>
      <c r="MU529" s="111"/>
      <c r="MV529" s="111"/>
      <c r="MW529" s="111"/>
      <c r="MX529" s="111"/>
      <c r="MY529" s="111"/>
      <c r="MZ529" s="111"/>
      <c r="NA529" s="111"/>
      <c r="NB529" s="111"/>
      <c r="NC529" s="111"/>
      <c r="ND529" s="111"/>
      <c r="NE529" s="111"/>
      <c r="NF529" s="111"/>
      <c r="NG529" s="111"/>
      <c r="NH529" s="111"/>
      <c r="NI529" s="111"/>
      <c r="NJ529" s="111"/>
      <c r="NK529" s="111"/>
      <c r="NL529" s="111"/>
      <c r="NM529" s="111"/>
      <c r="NN529" s="111"/>
      <c r="NO529" s="111"/>
      <c r="NP529" s="111"/>
      <c r="NQ529" s="111"/>
      <c r="NR529" s="111"/>
      <c r="NS529" s="111"/>
      <c r="NT529" s="111"/>
      <c r="NU529" s="111"/>
      <c r="NV529" s="111"/>
      <c r="NW529" s="111"/>
      <c r="NX529" s="111"/>
      <c r="NY529" s="111"/>
      <c r="NZ529" s="111"/>
      <c r="OA529" s="111"/>
      <c r="OB529" s="111"/>
      <c r="OC529" s="111"/>
      <c r="OD529" s="111"/>
      <c r="OE529" s="111"/>
      <c r="OF529" s="111"/>
      <c r="OG529" s="111"/>
      <c r="OH529" s="111"/>
      <c r="OI529" s="111"/>
      <c r="OJ529" s="111"/>
      <c r="OK529" s="111"/>
      <c r="OL529" s="111"/>
      <c r="OM529" s="111"/>
      <c r="ON529" s="111"/>
      <c r="OO529" s="111"/>
      <c r="OP529" s="111"/>
      <c r="OQ529" s="111"/>
      <c r="OR529" s="111"/>
      <c r="OS529" s="111"/>
      <c r="OT529" s="111"/>
      <c r="OU529" s="111"/>
      <c r="OV529" s="111"/>
      <c r="OW529" s="111"/>
      <c r="OX529" s="111"/>
      <c r="OY529" s="111"/>
      <c r="OZ529" s="111"/>
      <c r="PA529" s="111"/>
      <c r="PB529" s="111"/>
      <c r="PC529" s="111"/>
      <c r="PD529" s="111"/>
      <c r="PE529" s="111"/>
      <c r="PF529" s="111"/>
      <c r="PG529" s="111"/>
      <c r="PH529" s="111"/>
      <c r="PI529" s="111"/>
      <c r="PJ529" s="111"/>
      <c r="PK529" s="111"/>
      <c r="PL529" s="111"/>
      <c r="PM529" s="111"/>
      <c r="PN529" s="111"/>
      <c r="PO529" s="111"/>
      <c r="PP529" s="111"/>
      <c r="PQ529" s="111"/>
      <c r="PR529" s="111"/>
      <c r="PS529" s="111"/>
      <c r="PT529" s="111"/>
      <c r="PU529" s="111"/>
      <c r="PV529" s="111"/>
      <c r="PW529" s="111"/>
      <c r="PX529" s="111"/>
      <c r="PY529" s="111"/>
      <c r="PZ529" s="111"/>
      <c r="QA529" s="111"/>
      <c r="QB529" s="111"/>
      <c r="QC529" s="111"/>
      <c r="QD529" s="111"/>
      <c r="QE529" s="111"/>
      <c r="QF529" s="111"/>
      <c r="QG529" s="111"/>
      <c r="QH529" s="111"/>
      <c r="QI529" s="111"/>
      <c r="QJ529" s="111"/>
      <c r="QK529" s="111"/>
      <c r="QL529" s="111"/>
      <c r="QM529" s="111"/>
      <c r="QN529" s="111"/>
      <c r="QO529" s="111"/>
      <c r="QP529" s="111"/>
      <c r="QQ529" s="111"/>
      <c r="QR529" s="111"/>
      <c r="QS529" s="111"/>
      <c r="QT529" s="111"/>
      <c r="QU529" s="111"/>
      <c r="QV529" s="111"/>
      <c r="QW529" s="111"/>
      <c r="QX529" s="111"/>
      <c r="QY529" s="111"/>
      <c r="QZ529" s="111"/>
      <c r="RA529" s="111"/>
      <c r="RB529" s="111"/>
      <c r="RC529" s="111"/>
      <c r="RD529" s="111"/>
      <c r="RE529" s="111"/>
      <c r="RF529" s="111"/>
      <c r="RG529" s="111"/>
      <c r="RH529" s="111"/>
      <c r="RI529" s="111"/>
      <c r="RJ529" s="111"/>
      <c r="RK529" s="111"/>
      <c r="RL529" s="111"/>
      <c r="RM529" s="111"/>
      <c r="RN529" s="111"/>
      <c r="RO529" s="111"/>
      <c r="RP529" s="111"/>
      <c r="RQ529" s="111"/>
      <c r="RR529" s="111"/>
      <c r="RS529" s="111"/>
      <c r="RT529" s="111"/>
      <c r="RU529" s="111"/>
      <c r="RV529" s="111"/>
      <c r="RW529" s="111"/>
      <c r="RX529" s="111"/>
      <c r="RY529" s="111"/>
      <c r="RZ529" s="111"/>
      <c r="SA529" s="111"/>
      <c r="SB529" s="111"/>
      <c r="SC529" s="111"/>
      <c r="SD529" s="111"/>
      <c r="SE529" s="111"/>
      <c r="SF529" s="111"/>
      <c r="SG529" s="111"/>
      <c r="SH529" s="111"/>
      <c r="SI529" s="111"/>
      <c r="SJ529" s="111"/>
      <c r="SK529" s="111"/>
      <c r="SL529" s="111"/>
      <c r="SM529" s="111"/>
      <c r="SN529" s="111"/>
      <c r="SO529" s="111"/>
      <c r="SP529" s="111"/>
      <c r="SQ529" s="111"/>
      <c r="SR529" s="111"/>
      <c r="SS529" s="111"/>
      <c r="ST529" s="111"/>
      <c r="SU529" s="111"/>
      <c r="SV529" s="111"/>
      <c r="SW529" s="111"/>
      <c r="SX529" s="111"/>
      <c r="SY529" s="111"/>
      <c r="SZ529" s="111"/>
      <c r="TA529" s="111"/>
      <c r="TB529" s="111"/>
      <c r="TC529" s="111"/>
      <c r="TD529" s="111"/>
      <c r="TE529" s="111"/>
      <c r="TF529" s="111"/>
      <c r="TG529" s="111"/>
      <c r="TH529" s="111"/>
      <c r="TI529" s="111"/>
      <c r="TJ529" s="111"/>
      <c r="TK529" s="111"/>
      <c r="TL529" s="111"/>
      <c r="TM529" s="111"/>
      <c r="TN529" s="111"/>
      <c r="TO529" s="111"/>
      <c r="TP529" s="111"/>
      <c r="TQ529" s="111"/>
      <c r="TR529" s="111"/>
      <c r="TS529" s="111"/>
      <c r="TT529" s="111"/>
      <c r="TU529" s="111"/>
      <c r="TV529" s="111"/>
      <c r="TW529" s="111"/>
      <c r="TX529" s="111"/>
      <c r="TY529" s="111"/>
      <c r="TZ529" s="111"/>
      <c r="UA529" s="111"/>
      <c r="UB529" s="111"/>
      <c r="UC529" s="111"/>
      <c r="UD529" s="111"/>
      <c r="UE529" s="111"/>
      <c r="UF529" s="111"/>
      <c r="UG529" s="111"/>
      <c r="UH529" s="111"/>
      <c r="UI529" s="111"/>
      <c r="UJ529" s="111"/>
      <c r="UK529" s="111"/>
      <c r="UL529" s="111"/>
      <c r="UM529" s="111"/>
      <c r="UN529" s="111"/>
      <c r="UO529" s="111"/>
      <c r="UP529" s="111"/>
      <c r="UQ529" s="111"/>
      <c r="UR529" s="111"/>
      <c r="US529" s="111"/>
      <c r="UT529" s="111"/>
      <c r="UU529" s="111"/>
      <c r="UV529" s="111"/>
      <c r="UW529" s="111"/>
      <c r="UX529" s="111"/>
      <c r="UY529" s="111"/>
      <c r="UZ529" s="111"/>
      <c r="VA529" s="111"/>
      <c r="VB529" s="111"/>
      <c r="VC529" s="111"/>
      <c r="VD529" s="111"/>
      <c r="VE529" s="111"/>
      <c r="VF529" s="111"/>
      <c r="VG529" s="111"/>
      <c r="VH529" s="111"/>
      <c r="VI529" s="111"/>
      <c r="VJ529" s="111"/>
      <c r="VK529" s="111"/>
      <c r="VL529" s="111"/>
      <c r="VM529" s="111"/>
      <c r="VN529" s="111"/>
      <c r="VO529" s="111"/>
      <c r="VP529" s="111"/>
      <c r="VQ529" s="111"/>
      <c r="VR529" s="111"/>
      <c r="VS529" s="111"/>
      <c r="VT529" s="111"/>
      <c r="VU529" s="111"/>
      <c r="VV529" s="111"/>
      <c r="VW529" s="111"/>
      <c r="VX529" s="111"/>
      <c r="VY529" s="111"/>
      <c r="VZ529" s="111"/>
      <c r="WA529" s="111"/>
      <c r="WB529" s="111"/>
      <c r="WC529" s="111"/>
      <c r="WD529" s="111"/>
      <c r="WE529" s="111"/>
      <c r="WF529" s="111"/>
      <c r="WG529" s="111"/>
      <c r="WH529" s="111"/>
      <c r="WI529" s="111"/>
      <c r="WJ529" s="111"/>
      <c r="WK529" s="111"/>
      <c r="WL529" s="111"/>
      <c r="WM529" s="111"/>
      <c r="WN529" s="111"/>
      <c r="WO529" s="111"/>
      <c r="WP529" s="111"/>
      <c r="WQ529" s="111"/>
      <c r="WR529" s="111"/>
      <c r="WS529" s="111"/>
      <c r="WT529" s="111"/>
      <c r="WU529" s="111"/>
      <c r="WV529" s="111"/>
      <c r="WW529" s="111"/>
      <c r="WX529" s="111"/>
      <c r="WY529" s="111"/>
      <c r="WZ529" s="111"/>
      <c r="XA529" s="111"/>
      <c r="XB529" s="111"/>
      <c r="XC529" s="111"/>
      <c r="XD529" s="111"/>
      <c r="XE529" s="111"/>
      <c r="XF529" s="111"/>
      <c r="XG529" s="111"/>
      <c r="XH529" s="111"/>
      <c r="XI529" s="111"/>
      <c r="XJ529" s="111"/>
      <c r="XK529" s="111"/>
      <c r="XL529" s="111"/>
      <c r="XM529" s="111"/>
      <c r="XN529" s="111"/>
      <c r="XO529" s="111"/>
      <c r="XP529" s="111"/>
      <c r="XQ529" s="111"/>
      <c r="XR529" s="111"/>
      <c r="XS529" s="111"/>
      <c r="XT529" s="111"/>
      <c r="XU529" s="111"/>
      <c r="XV529" s="111"/>
      <c r="XW529" s="111"/>
      <c r="XX529" s="111"/>
      <c r="XY529" s="111"/>
      <c r="XZ529" s="111"/>
      <c r="YA529" s="111"/>
      <c r="YB529" s="111"/>
      <c r="YC529" s="111"/>
      <c r="YD529" s="111"/>
      <c r="YE529" s="111"/>
      <c r="YF529" s="111"/>
      <c r="YG529" s="111"/>
      <c r="YH529" s="111"/>
      <c r="YI529" s="111"/>
      <c r="YJ529" s="111"/>
      <c r="YK529" s="111"/>
      <c r="YL529" s="111"/>
      <c r="YM529" s="111"/>
      <c r="YN529" s="111"/>
      <c r="YO529" s="111"/>
      <c r="YP529" s="111"/>
      <c r="YQ529" s="111"/>
      <c r="YR529" s="111"/>
      <c r="YS529" s="111"/>
      <c r="YT529" s="111"/>
      <c r="YU529" s="111"/>
      <c r="YV529" s="111"/>
      <c r="YW529" s="111"/>
      <c r="YX529" s="111"/>
      <c r="YY529" s="111"/>
      <c r="YZ529" s="111"/>
      <c r="ZA529" s="111"/>
      <c r="ZB529" s="111"/>
      <c r="ZC529" s="111"/>
      <c r="ZD529" s="111"/>
      <c r="ZE529" s="111"/>
      <c r="ZF529" s="111"/>
      <c r="ZG529" s="111"/>
      <c r="ZH529" s="111"/>
      <c r="ZI529" s="111"/>
      <c r="ZJ529" s="111"/>
      <c r="ZK529" s="111"/>
      <c r="ZL529" s="111"/>
      <c r="ZM529" s="111"/>
      <c r="ZN529" s="111"/>
      <c r="ZO529" s="111"/>
      <c r="ZP529" s="111"/>
      <c r="ZQ529" s="111"/>
      <c r="ZR529" s="111"/>
      <c r="ZS529" s="111"/>
      <c r="ZT529" s="111"/>
      <c r="ZU529" s="111"/>
      <c r="ZV529" s="111"/>
      <c r="ZW529" s="111"/>
      <c r="ZX529" s="111"/>
      <c r="ZY529" s="111"/>
      <c r="ZZ529" s="111"/>
      <c r="AAA529" s="111"/>
      <c r="AAB529" s="111"/>
      <c r="AAC529" s="111"/>
      <c r="AAD529" s="111"/>
      <c r="AAE529" s="111"/>
      <c r="AAF529" s="111"/>
      <c r="AAG529" s="111"/>
      <c r="AAH529" s="111"/>
      <c r="AAI529" s="111"/>
      <c r="AAJ529" s="111"/>
      <c r="AAK529" s="111"/>
      <c r="AAL529" s="111"/>
      <c r="AAM529" s="111"/>
      <c r="AAN529" s="111"/>
      <c r="AAO529" s="111"/>
      <c r="AAP529" s="111"/>
      <c r="AAQ529" s="111"/>
      <c r="AAR529" s="111"/>
      <c r="AAS529" s="111"/>
      <c r="AAT529" s="111"/>
      <c r="AAU529" s="111"/>
      <c r="AAV529" s="111"/>
      <c r="AAW529" s="111"/>
      <c r="AAX529" s="111"/>
      <c r="AAY529" s="111"/>
      <c r="AAZ529" s="111"/>
      <c r="ABA529" s="111"/>
      <c r="ABB529" s="111"/>
      <c r="ABC529" s="111"/>
      <c r="ABD529" s="111"/>
      <c r="ABE529" s="111"/>
      <c r="ABF529" s="111"/>
      <c r="ABG529" s="111"/>
      <c r="ABH529" s="111"/>
      <c r="ABI529" s="111"/>
      <c r="ABJ529" s="111"/>
      <c r="ABK529" s="111"/>
      <c r="ABL529" s="111"/>
      <c r="ABM529" s="111"/>
      <c r="ABN529" s="111"/>
      <c r="ABO529" s="111"/>
      <c r="ABP529" s="111"/>
      <c r="ABQ529" s="111"/>
      <c r="ABR529" s="111"/>
      <c r="ABS529" s="111"/>
      <c r="ABT529" s="111"/>
      <c r="ABU529" s="111"/>
      <c r="ABV529" s="111"/>
      <c r="ABW529" s="111"/>
      <c r="ABX529" s="111"/>
      <c r="ABY529" s="111"/>
      <c r="ABZ529" s="111"/>
      <c r="ACA529" s="111"/>
      <c r="ACB529" s="111"/>
      <c r="ACC529" s="111"/>
      <c r="ACD529" s="111"/>
      <c r="ACE529" s="111"/>
      <c r="ACF529" s="111"/>
      <c r="ACG529" s="111"/>
      <c r="ACH529" s="111"/>
      <c r="ACI529" s="111"/>
      <c r="ACJ529" s="111"/>
      <c r="ACK529" s="111"/>
      <c r="ACL529" s="111"/>
      <c r="ACM529" s="111"/>
      <c r="ACN529" s="111"/>
      <c r="ACO529" s="111"/>
      <c r="ACP529" s="111"/>
      <c r="ACQ529" s="111"/>
      <c r="ACR529" s="111"/>
      <c r="ACS529" s="111"/>
      <c r="ACT529" s="111"/>
      <c r="ACU529" s="111"/>
      <c r="ACV529" s="111"/>
      <c r="ACW529" s="111"/>
      <c r="ACX529" s="111"/>
      <c r="ACY529" s="111"/>
      <c r="ACZ529" s="111"/>
      <c r="ADA529" s="111"/>
      <c r="ADB529" s="111"/>
      <c r="ADC529" s="111"/>
      <c r="ADD529" s="111"/>
      <c r="ADE529" s="111"/>
      <c r="ADF529" s="111"/>
      <c r="ADG529" s="111"/>
      <c r="ADH529" s="111"/>
      <c r="ADI529" s="111"/>
      <c r="ADJ529" s="111"/>
      <c r="ADK529" s="111"/>
      <c r="ADL529" s="111"/>
      <c r="ADM529" s="111"/>
      <c r="ADN529" s="111"/>
      <c r="ADO529" s="111"/>
      <c r="ADP529" s="111"/>
      <c r="ADQ529" s="111"/>
      <c r="ADR529" s="111"/>
      <c r="ADS529" s="111"/>
      <c r="ADT529" s="111"/>
      <c r="ADU529" s="111"/>
      <c r="ADV529" s="111"/>
    </row>
    <row r="530" spans="2:802" s="110" customFormat="1"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  <c r="AA530" s="111"/>
      <c r="AB530" s="111"/>
      <c r="AC530" s="111"/>
      <c r="AD530" s="111"/>
      <c r="AE530" s="111"/>
      <c r="AF530" s="111"/>
      <c r="AG530" s="111"/>
      <c r="AH530" s="111"/>
      <c r="AI530" s="111"/>
      <c r="AJ530" s="111"/>
      <c r="AK530" s="111"/>
      <c r="AL530" s="111"/>
      <c r="AM530" s="111"/>
      <c r="AN530" s="111"/>
      <c r="AO530" s="111"/>
      <c r="AP530" s="111"/>
      <c r="AQ530" s="111"/>
      <c r="AR530" s="111"/>
      <c r="AS530" s="111"/>
      <c r="AT530" s="111"/>
      <c r="AU530" s="111"/>
      <c r="AV530" s="111"/>
      <c r="AW530" s="111"/>
      <c r="AX530" s="111"/>
      <c r="AY530" s="111"/>
      <c r="AZ530" s="111"/>
      <c r="BA530" s="111"/>
      <c r="BB530" s="111"/>
      <c r="BC530" s="111"/>
      <c r="BD530" s="111"/>
      <c r="BE530" s="111"/>
      <c r="BF530" s="111"/>
      <c r="BG530" s="111"/>
      <c r="BH530" s="111"/>
      <c r="BI530" s="111"/>
      <c r="BJ530" s="111"/>
      <c r="BK530" s="111"/>
      <c r="BL530" s="111"/>
      <c r="BM530" s="111"/>
      <c r="BN530" s="111"/>
      <c r="BO530" s="111"/>
      <c r="BP530" s="111"/>
      <c r="BQ530" s="111"/>
      <c r="BR530" s="111"/>
      <c r="BS530" s="111"/>
      <c r="BT530" s="111"/>
      <c r="BU530" s="111"/>
      <c r="BV530" s="111"/>
      <c r="BW530" s="111"/>
      <c r="BX530" s="111"/>
      <c r="BY530" s="111"/>
      <c r="BZ530" s="111"/>
      <c r="CA530" s="111"/>
      <c r="CB530" s="111"/>
      <c r="CC530" s="111"/>
      <c r="CD530" s="111"/>
      <c r="CE530" s="111"/>
      <c r="CF530" s="111"/>
      <c r="CG530" s="111"/>
      <c r="CH530" s="111"/>
      <c r="CI530" s="111"/>
      <c r="CJ530" s="111"/>
      <c r="CK530" s="111"/>
      <c r="CL530" s="111"/>
      <c r="CM530" s="111"/>
      <c r="CN530" s="111"/>
      <c r="CO530" s="111"/>
      <c r="CP530" s="111"/>
      <c r="CQ530" s="111"/>
      <c r="CR530" s="111"/>
      <c r="CS530" s="111"/>
      <c r="CT530" s="111"/>
      <c r="CU530" s="111"/>
      <c r="CV530" s="111"/>
      <c r="CW530" s="111"/>
      <c r="CX530" s="111"/>
      <c r="CY530" s="111"/>
      <c r="CZ530" s="111"/>
      <c r="DA530" s="111"/>
      <c r="DB530" s="111"/>
      <c r="DC530" s="111"/>
      <c r="DD530" s="111"/>
      <c r="DE530" s="111"/>
      <c r="DF530" s="111"/>
      <c r="DG530" s="111"/>
      <c r="DH530" s="111"/>
      <c r="DI530" s="111"/>
      <c r="DJ530" s="111"/>
      <c r="DK530" s="111"/>
      <c r="DL530" s="111"/>
      <c r="DM530" s="111"/>
      <c r="DN530" s="111"/>
      <c r="DO530" s="111"/>
      <c r="DP530" s="111"/>
      <c r="DQ530" s="111"/>
      <c r="DR530" s="111"/>
      <c r="DS530" s="111"/>
      <c r="DT530" s="111"/>
      <c r="DU530" s="111"/>
      <c r="DV530" s="111"/>
      <c r="DW530" s="111"/>
      <c r="DX530" s="111"/>
      <c r="DY530" s="111"/>
      <c r="DZ530" s="111"/>
      <c r="EA530" s="111"/>
      <c r="EB530" s="111"/>
      <c r="EC530" s="111"/>
      <c r="ED530" s="111"/>
      <c r="EE530" s="111"/>
      <c r="EF530" s="111"/>
      <c r="EG530" s="111"/>
      <c r="EH530" s="111"/>
      <c r="EI530" s="111"/>
      <c r="EJ530" s="111"/>
      <c r="EK530" s="111"/>
      <c r="EL530" s="111"/>
      <c r="EM530" s="111"/>
      <c r="EN530" s="111"/>
      <c r="EO530" s="111"/>
      <c r="EP530" s="111"/>
      <c r="EQ530" s="111"/>
      <c r="ER530" s="111"/>
      <c r="ES530" s="111"/>
      <c r="ET530" s="111"/>
      <c r="EU530" s="111"/>
      <c r="EV530" s="111"/>
      <c r="EW530" s="111"/>
      <c r="EX530" s="111"/>
      <c r="EY530" s="111"/>
      <c r="EZ530" s="111"/>
      <c r="FA530" s="111"/>
      <c r="FB530" s="111"/>
      <c r="FC530" s="111"/>
      <c r="FD530" s="111"/>
      <c r="FE530" s="111"/>
      <c r="FF530" s="111"/>
      <c r="FG530" s="111"/>
      <c r="FH530" s="111"/>
      <c r="FI530" s="111"/>
      <c r="FJ530" s="111"/>
      <c r="FK530" s="111"/>
      <c r="FL530" s="111"/>
      <c r="FM530" s="111"/>
      <c r="FN530" s="111"/>
      <c r="FO530" s="111"/>
      <c r="FP530" s="111"/>
      <c r="FQ530" s="111"/>
      <c r="FR530" s="111"/>
      <c r="FS530" s="111"/>
      <c r="FT530" s="111"/>
      <c r="FU530" s="111"/>
      <c r="FV530" s="111"/>
      <c r="FW530" s="111"/>
      <c r="FX530" s="111"/>
      <c r="FY530" s="111"/>
      <c r="FZ530" s="111"/>
      <c r="GA530" s="111"/>
      <c r="GB530" s="111"/>
      <c r="GC530" s="111"/>
      <c r="GD530" s="111"/>
      <c r="GE530" s="111"/>
      <c r="GF530" s="111"/>
      <c r="GG530" s="111"/>
      <c r="GH530" s="111"/>
      <c r="GI530" s="111"/>
      <c r="GJ530" s="111"/>
      <c r="GK530" s="111"/>
      <c r="GL530" s="111"/>
      <c r="GM530" s="111"/>
      <c r="GN530" s="111"/>
      <c r="GO530" s="111"/>
      <c r="GP530" s="111"/>
      <c r="GQ530" s="111"/>
      <c r="GR530" s="111"/>
      <c r="GS530" s="111"/>
      <c r="GT530" s="111"/>
      <c r="GU530" s="111"/>
      <c r="GV530" s="111"/>
      <c r="GW530" s="111"/>
      <c r="GX530" s="111"/>
      <c r="GY530" s="111"/>
      <c r="GZ530" s="111"/>
      <c r="HA530" s="111"/>
      <c r="HB530" s="111"/>
      <c r="HC530" s="111"/>
      <c r="HD530" s="111"/>
      <c r="HE530" s="111"/>
      <c r="HF530" s="111"/>
      <c r="HG530" s="111"/>
      <c r="HH530" s="111"/>
      <c r="HI530" s="111"/>
      <c r="HJ530" s="111"/>
      <c r="HK530" s="111"/>
      <c r="HL530" s="111"/>
      <c r="HM530" s="111"/>
      <c r="HN530" s="111"/>
      <c r="HO530" s="111"/>
      <c r="HP530" s="111"/>
      <c r="HQ530" s="111"/>
      <c r="HR530" s="111"/>
      <c r="HS530" s="111"/>
      <c r="HT530" s="111"/>
      <c r="HU530" s="111"/>
      <c r="HV530" s="111"/>
      <c r="HW530" s="111"/>
      <c r="HX530" s="111"/>
      <c r="HY530" s="111"/>
      <c r="HZ530" s="111"/>
      <c r="IA530" s="111"/>
      <c r="IB530" s="111"/>
      <c r="IC530" s="111"/>
      <c r="ID530" s="111"/>
      <c r="IE530" s="111"/>
      <c r="IF530" s="111"/>
      <c r="IG530" s="111"/>
      <c r="IH530" s="111"/>
      <c r="II530" s="111"/>
      <c r="IJ530" s="111"/>
      <c r="IK530" s="111"/>
      <c r="IL530" s="111"/>
      <c r="IM530" s="111"/>
      <c r="IN530" s="111"/>
      <c r="IO530" s="111"/>
      <c r="IP530" s="111"/>
      <c r="IQ530" s="111"/>
      <c r="IR530" s="111"/>
      <c r="IS530" s="111"/>
      <c r="IT530" s="111"/>
      <c r="IU530" s="111"/>
      <c r="IV530" s="111"/>
      <c r="IW530" s="111"/>
      <c r="IX530" s="111"/>
      <c r="IY530" s="111"/>
      <c r="IZ530" s="111"/>
      <c r="JA530" s="111"/>
      <c r="JB530" s="111"/>
      <c r="JC530" s="111"/>
      <c r="JD530" s="111"/>
      <c r="JE530" s="111"/>
      <c r="JF530" s="111"/>
      <c r="JG530" s="111"/>
      <c r="JH530" s="111"/>
      <c r="JI530" s="111"/>
      <c r="JJ530" s="111"/>
      <c r="JK530" s="111"/>
      <c r="JL530" s="111"/>
      <c r="JM530" s="111"/>
      <c r="JN530" s="111"/>
      <c r="JO530" s="111"/>
      <c r="JP530" s="111"/>
      <c r="JQ530" s="111"/>
      <c r="JR530" s="111"/>
      <c r="JS530" s="111"/>
      <c r="JT530" s="111"/>
      <c r="JU530" s="111"/>
      <c r="JV530" s="111"/>
      <c r="JW530" s="111"/>
      <c r="JX530" s="111"/>
      <c r="JY530" s="111"/>
      <c r="JZ530" s="111"/>
      <c r="KA530" s="111"/>
      <c r="KB530" s="111"/>
      <c r="KC530" s="111"/>
      <c r="KD530" s="111"/>
      <c r="KE530" s="111"/>
      <c r="KF530" s="111"/>
      <c r="KG530" s="111"/>
      <c r="KH530" s="111"/>
      <c r="KI530" s="111"/>
      <c r="KJ530" s="111"/>
      <c r="KK530" s="111"/>
      <c r="KL530" s="111"/>
      <c r="KM530" s="111"/>
      <c r="KN530" s="111"/>
      <c r="KO530" s="111"/>
      <c r="KP530" s="111"/>
      <c r="KQ530" s="111"/>
      <c r="KR530" s="111"/>
      <c r="KS530" s="111"/>
      <c r="KT530" s="111"/>
      <c r="KU530" s="111"/>
      <c r="KV530" s="111"/>
      <c r="KW530" s="111"/>
      <c r="KX530" s="111"/>
      <c r="KY530" s="111"/>
      <c r="KZ530" s="111"/>
      <c r="LA530" s="111"/>
      <c r="LB530" s="111"/>
      <c r="LC530" s="111"/>
      <c r="LD530" s="111"/>
      <c r="LE530" s="111"/>
      <c r="LF530" s="111"/>
      <c r="LG530" s="111"/>
      <c r="LH530" s="111"/>
      <c r="LI530" s="111"/>
      <c r="LJ530" s="111"/>
      <c r="LK530" s="111"/>
      <c r="LL530" s="111"/>
      <c r="LM530" s="111"/>
      <c r="LN530" s="111"/>
      <c r="LO530" s="111"/>
      <c r="LP530" s="111"/>
      <c r="LQ530" s="111"/>
      <c r="LR530" s="111"/>
      <c r="LS530" s="111"/>
      <c r="LT530" s="111"/>
      <c r="LU530" s="111"/>
      <c r="LV530" s="111"/>
      <c r="LW530" s="111"/>
      <c r="LX530" s="111"/>
      <c r="LY530" s="111"/>
      <c r="LZ530" s="111"/>
      <c r="MA530" s="111"/>
      <c r="MB530" s="111"/>
      <c r="MC530" s="111"/>
      <c r="MD530" s="111"/>
      <c r="ME530" s="111"/>
      <c r="MF530" s="111"/>
      <c r="MG530" s="111"/>
      <c r="MH530" s="111"/>
      <c r="MI530" s="111"/>
      <c r="MJ530" s="111"/>
      <c r="MK530" s="111"/>
      <c r="ML530" s="111"/>
      <c r="MM530" s="111"/>
      <c r="MN530" s="111"/>
      <c r="MO530" s="111"/>
      <c r="MP530" s="111"/>
      <c r="MQ530" s="111"/>
      <c r="MR530" s="111"/>
      <c r="MS530" s="111"/>
      <c r="MT530" s="111"/>
      <c r="MU530" s="111"/>
      <c r="MV530" s="111"/>
      <c r="MW530" s="111"/>
      <c r="MX530" s="111"/>
      <c r="MY530" s="111"/>
      <c r="MZ530" s="111"/>
      <c r="NA530" s="111"/>
      <c r="NB530" s="111"/>
      <c r="NC530" s="111"/>
      <c r="ND530" s="111"/>
      <c r="NE530" s="111"/>
      <c r="NF530" s="111"/>
      <c r="NG530" s="111"/>
      <c r="NH530" s="111"/>
      <c r="NI530" s="111"/>
      <c r="NJ530" s="111"/>
      <c r="NK530" s="111"/>
      <c r="NL530" s="111"/>
      <c r="NM530" s="111"/>
      <c r="NN530" s="111"/>
      <c r="NO530" s="111"/>
      <c r="NP530" s="111"/>
      <c r="NQ530" s="111"/>
      <c r="NR530" s="111"/>
      <c r="NS530" s="111"/>
      <c r="NT530" s="111"/>
      <c r="NU530" s="111"/>
      <c r="NV530" s="111"/>
      <c r="NW530" s="111"/>
      <c r="NX530" s="111"/>
      <c r="NY530" s="111"/>
      <c r="NZ530" s="111"/>
      <c r="OA530" s="111"/>
      <c r="OB530" s="111"/>
      <c r="OC530" s="111"/>
      <c r="OD530" s="111"/>
      <c r="OE530" s="111"/>
      <c r="OF530" s="111"/>
      <c r="OG530" s="111"/>
      <c r="OH530" s="111"/>
      <c r="OI530" s="111"/>
      <c r="OJ530" s="111"/>
      <c r="OK530" s="111"/>
      <c r="OL530" s="111"/>
      <c r="OM530" s="111"/>
      <c r="ON530" s="111"/>
      <c r="OO530" s="111"/>
      <c r="OP530" s="111"/>
      <c r="OQ530" s="111"/>
      <c r="OR530" s="111"/>
      <c r="OS530" s="111"/>
      <c r="OT530" s="111"/>
      <c r="OU530" s="111"/>
      <c r="OV530" s="111"/>
      <c r="OW530" s="111"/>
      <c r="OX530" s="111"/>
      <c r="OY530" s="111"/>
      <c r="OZ530" s="111"/>
      <c r="PA530" s="111"/>
      <c r="PB530" s="111"/>
      <c r="PC530" s="111"/>
      <c r="PD530" s="111"/>
      <c r="PE530" s="111"/>
      <c r="PF530" s="111"/>
      <c r="PG530" s="111"/>
      <c r="PH530" s="111"/>
      <c r="PI530" s="111"/>
      <c r="PJ530" s="111"/>
      <c r="PK530" s="111"/>
      <c r="PL530" s="111"/>
      <c r="PM530" s="111"/>
      <c r="PN530" s="111"/>
      <c r="PO530" s="111"/>
      <c r="PP530" s="111"/>
      <c r="PQ530" s="111"/>
      <c r="PR530" s="111"/>
      <c r="PS530" s="111"/>
      <c r="PT530" s="111"/>
      <c r="PU530" s="111"/>
      <c r="PV530" s="111"/>
      <c r="PW530" s="111"/>
      <c r="PX530" s="111"/>
      <c r="PY530" s="111"/>
      <c r="PZ530" s="111"/>
      <c r="QA530" s="111"/>
      <c r="QB530" s="111"/>
      <c r="QC530" s="111"/>
      <c r="QD530" s="111"/>
      <c r="QE530" s="111"/>
      <c r="QF530" s="111"/>
      <c r="QG530" s="111"/>
      <c r="QH530" s="111"/>
      <c r="QI530" s="111"/>
      <c r="QJ530" s="111"/>
      <c r="QK530" s="111"/>
      <c r="QL530" s="111"/>
      <c r="QM530" s="111"/>
      <c r="QN530" s="111"/>
      <c r="QO530" s="111"/>
      <c r="QP530" s="111"/>
      <c r="QQ530" s="111"/>
      <c r="QR530" s="111"/>
      <c r="QS530" s="111"/>
      <c r="QT530" s="111"/>
      <c r="QU530" s="111"/>
      <c r="QV530" s="111"/>
      <c r="QW530" s="111"/>
      <c r="QX530" s="111"/>
      <c r="QY530" s="111"/>
      <c r="QZ530" s="111"/>
      <c r="RA530" s="111"/>
      <c r="RB530" s="111"/>
      <c r="RC530" s="111"/>
      <c r="RD530" s="111"/>
      <c r="RE530" s="111"/>
      <c r="RF530" s="111"/>
      <c r="RG530" s="111"/>
      <c r="RH530" s="111"/>
      <c r="RI530" s="111"/>
      <c r="RJ530" s="111"/>
      <c r="RK530" s="111"/>
      <c r="RL530" s="111"/>
      <c r="RM530" s="111"/>
      <c r="RN530" s="111"/>
      <c r="RO530" s="111"/>
      <c r="RP530" s="111"/>
      <c r="RQ530" s="111"/>
      <c r="RR530" s="111"/>
      <c r="RS530" s="111"/>
      <c r="RT530" s="111"/>
      <c r="RU530" s="111"/>
      <c r="RV530" s="111"/>
      <c r="RW530" s="111"/>
      <c r="RX530" s="111"/>
      <c r="RY530" s="111"/>
      <c r="RZ530" s="111"/>
      <c r="SA530" s="111"/>
      <c r="SB530" s="111"/>
      <c r="SC530" s="111"/>
      <c r="SD530" s="111"/>
      <c r="SE530" s="111"/>
      <c r="SF530" s="111"/>
      <c r="SG530" s="111"/>
      <c r="SH530" s="111"/>
      <c r="SI530" s="111"/>
      <c r="SJ530" s="111"/>
      <c r="SK530" s="111"/>
      <c r="SL530" s="111"/>
      <c r="SM530" s="111"/>
      <c r="SN530" s="111"/>
      <c r="SO530" s="111"/>
      <c r="SP530" s="111"/>
      <c r="SQ530" s="111"/>
      <c r="SR530" s="111"/>
      <c r="SS530" s="111"/>
      <c r="ST530" s="111"/>
      <c r="SU530" s="111"/>
      <c r="SV530" s="111"/>
      <c r="SW530" s="111"/>
      <c r="SX530" s="111"/>
      <c r="SY530" s="111"/>
      <c r="SZ530" s="111"/>
      <c r="TA530" s="111"/>
      <c r="TB530" s="111"/>
      <c r="TC530" s="111"/>
      <c r="TD530" s="111"/>
      <c r="TE530" s="111"/>
      <c r="TF530" s="111"/>
      <c r="TG530" s="111"/>
      <c r="TH530" s="111"/>
      <c r="TI530" s="111"/>
      <c r="TJ530" s="111"/>
      <c r="TK530" s="111"/>
      <c r="TL530" s="111"/>
      <c r="TM530" s="111"/>
      <c r="TN530" s="111"/>
      <c r="TO530" s="111"/>
      <c r="TP530" s="111"/>
      <c r="TQ530" s="111"/>
      <c r="TR530" s="111"/>
      <c r="TS530" s="111"/>
      <c r="TT530" s="111"/>
      <c r="TU530" s="111"/>
      <c r="TV530" s="111"/>
      <c r="TW530" s="111"/>
      <c r="TX530" s="111"/>
      <c r="TY530" s="111"/>
      <c r="TZ530" s="111"/>
      <c r="UA530" s="111"/>
      <c r="UB530" s="111"/>
      <c r="UC530" s="111"/>
      <c r="UD530" s="111"/>
      <c r="UE530" s="111"/>
      <c r="UF530" s="111"/>
      <c r="UG530" s="111"/>
      <c r="UH530" s="111"/>
      <c r="UI530" s="111"/>
      <c r="UJ530" s="111"/>
      <c r="UK530" s="111"/>
      <c r="UL530" s="111"/>
      <c r="UM530" s="111"/>
      <c r="UN530" s="111"/>
      <c r="UO530" s="111"/>
      <c r="UP530" s="111"/>
      <c r="UQ530" s="111"/>
      <c r="UR530" s="111"/>
      <c r="US530" s="111"/>
      <c r="UT530" s="111"/>
      <c r="UU530" s="111"/>
      <c r="UV530" s="111"/>
      <c r="UW530" s="111"/>
      <c r="UX530" s="111"/>
      <c r="UY530" s="111"/>
      <c r="UZ530" s="111"/>
      <c r="VA530" s="111"/>
      <c r="VB530" s="111"/>
      <c r="VC530" s="111"/>
      <c r="VD530" s="111"/>
      <c r="VE530" s="111"/>
      <c r="VF530" s="111"/>
      <c r="VG530" s="111"/>
      <c r="VH530" s="111"/>
      <c r="VI530" s="111"/>
      <c r="VJ530" s="111"/>
      <c r="VK530" s="111"/>
      <c r="VL530" s="111"/>
      <c r="VM530" s="111"/>
      <c r="VN530" s="111"/>
      <c r="VO530" s="111"/>
      <c r="VP530" s="111"/>
      <c r="VQ530" s="111"/>
      <c r="VR530" s="111"/>
      <c r="VS530" s="111"/>
      <c r="VT530" s="111"/>
      <c r="VU530" s="111"/>
      <c r="VV530" s="111"/>
      <c r="VW530" s="111"/>
      <c r="VX530" s="111"/>
      <c r="VY530" s="111"/>
      <c r="VZ530" s="111"/>
      <c r="WA530" s="111"/>
      <c r="WB530" s="111"/>
      <c r="WC530" s="111"/>
      <c r="WD530" s="111"/>
      <c r="WE530" s="111"/>
      <c r="WF530" s="111"/>
      <c r="WG530" s="111"/>
      <c r="WH530" s="111"/>
      <c r="WI530" s="111"/>
      <c r="WJ530" s="111"/>
      <c r="WK530" s="111"/>
      <c r="WL530" s="111"/>
      <c r="WM530" s="111"/>
      <c r="WN530" s="111"/>
      <c r="WO530" s="111"/>
      <c r="WP530" s="111"/>
      <c r="WQ530" s="111"/>
      <c r="WR530" s="111"/>
      <c r="WS530" s="111"/>
      <c r="WT530" s="111"/>
      <c r="WU530" s="111"/>
      <c r="WV530" s="111"/>
      <c r="WW530" s="111"/>
      <c r="WX530" s="111"/>
      <c r="WY530" s="111"/>
      <c r="WZ530" s="111"/>
      <c r="XA530" s="111"/>
      <c r="XB530" s="111"/>
      <c r="XC530" s="111"/>
      <c r="XD530" s="111"/>
      <c r="XE530" s="111"/>
      <c r="XF530" s="111"/>
      <c r="XG530" s="111"/>
      <c r="XH530" s="111"/>
      <c r="XI530" s="111"/>
      <c r="XJ530" s="111"/>
      <c r="XK530" s="111"/>
      <c r="XL530" s="111"/>
      <c r="XM530" s="111"/>
      <c r="XN530" s="111"/>
      <c r="XO530" s="111"/>
      <c r="XP530" s="111"/>
      <c r="XQ530" s="111"/>
      <c r="XR530" s="111"/>
      <c r="XS530" s="111"/>
      <c r="XT530" s="111"/>
      <c r="XU530" s="111"/>
      <c r="XV530" s="111"/>
      <c r="XW530" s="111"/>
      <c r="XX530" s="111"/>
      <c r="XY530" s="111"/>
      <c r="XZ530" s="111"/>
      <c r="YA530" s="111"/>
      <c r="YB530" s="111"/>
      <c r="YC530" s="111"/>
      <c r="YD530" s="111"/>
      <c r="YE530" s="111"/>
      <c r="YF530" s="111"/>
      <c r="YG530" s="111"/>
      <c r="YH530" s="111"/>
      <c r="YI530" s="111"/>
      <c r="YJ530" s="111"/>
      <c r="YK530" s="111"/>
      <c r="YL530" s="111"/>
      <c r="YM530" s="111"/>
      <c r="YN530" s="111"/>
      <c r="YO530" s="111"/>
      <c r="YP530" s="111"/>
      <c r="YQ530" s="111"/>
      <c r="YR530" s="111"/>
      <c r="YS530" s="111"/>
      <c r="YT530" s="111"/>
      <c r="YU530" s="111"/>
      <c r="YV530" s="111"/>
      <c r="YW530" s="111"/>
      <c r="YX530" s="111"/>
      <c r="YY530" s="111"/>
      <c r="YZ530" s="111"/>
      <c r="ZA530" s="111"/>
      <c r="ZB530" s="111"/>
      <c r="ZC530" s="111"/>
      <c r="ZD530" s="111"/>
      <c r="ZE530" s="111"/>
      <c r="ZF530" s="111"/>
      <c r="ZG530" s="111"/>
      <c r="ZH530" s="111"/>
      <c r="ZI530" s="111"/>
      <c r="ZJ530" s="111"/>
      <c r="ZK530" s="111"/>
      <c r="ZL530" s="111"/>
      <c r="ZM530" s="111"/>
      <c r="ZN530" s="111"/>
      <c r="ZO530" s="111"/>
      <c r="ZP530" s="111"/>
      <c r="ZQ530" s="111"/>
      <c r="ZR530" s="111"/>
      <c r="ZS530" s="111"/>
      <c r="ZT530" s="111"/>
      <c r="ZU530" s="111"/>
      <c r="ZV530" s="111"/>
      <c r="ZW530" s="111"/>
      <c r="ZX530" s="111"/>
      <c r="ZY530" s="111"/>
      <c r="ZZ530" s="111"/>
      <c r="AAA530" s="111"/>
      <c r="AAB530" s="111"/>
      <c r="AAC530" s="111"/>
      <c r="AAD530" s="111"/>
      <c r="AAE530" s="111"/>
      <c r="AAF530" s="111"/>
      <c r="AAG530" s="111"/>
      <c r="AAH530" s="111"/>
      <c r="AAI530" s="111"/>
      <c r="AAJ530" s="111"/>
      <c r="AAK530" s="111"/>
      <c r="AAL530" s="111"/>
      <c r="AAM530" s="111"/>
      <c r="AAN530" s="111"/>
      <c r="AAO530" s="111"/>
      <c r="AAP530" s="111"/>
      <c r="AAQ530" s="111"/>
      <c r="AAR530" s="111"/>
      <c r="AAS530" s="111"/>
      <c r="AAT530" s="111"/>
      <c r="AAU530" s="111"/>
      <c r="AAV530" s="111"/>
      <c r="AAW530" s="111"/>
      <c r="AAX530" s="111"/>
      <c r="AAY530" s="111"/>
      <c r="AAZ530" s="111"/>
      <c r="ABA530" s="111"/>
      <c r="ABB530" s="111"/>
      <c r="ABC530" s="111"/>
      <c r="ABD530" s="111"/>
      <c r="ABE530" s="111"/>
      <c r="ABF530" s="111"/>
      <c r="ABG530" s="111"/>
      <c r="ABH530" s="111"/>
      <c r="ABI530" s="111"/>
      <c r="ABJ530" s="111"/>
      <c r="ABK530" s="111"/>
      <c r="ABL530" s="111"/>
      <c r="ABM530" s="111"/>
      <c r="ABN530" s="111"/>
      <c r="ABO530" s="111"/>
      <c r="ABP530" s="111"/>
      <c r="ABQ530" s="111"/>
      <c r="ABR530" s="111"/>
      <c r="ABS530" s="111"/>
      <c r="ABT530" s="111"/>
      <c r="ABU530" s="111"/>
      <c r="ABV530" s="111"/>
      <c r="ABW530" s="111"/>
      <c r="ABX530" s="111"/>
      <c r="ABY530" s="111"/>
      <c r="ABZ530" s="111"/>
      <c r="ACA530" s="111"/>
      <c r="ACB530" s="111"/>
      <c r="ACC530" s="111"/>
      <c r="ACD530" s="111"/>
      <c r="ACE530" s="111"/>
      <c r="ACF530" s="111"/>
      <c r="ACG530" s="111"/>
      <c r="ACH530" s="111"/>
      <c r="ACI530" s="111"/>
      <c r="ACJ530" s="111"/>
      <c r="ACK530" s="111"/>
      <c r="ACL530" s="111"/>
      <c r="ACM530" s="111"/>
      <c r="ACN530" s="111"/>
      <c r="ACO530" s="111"/>
      <c r="ACP530" s="111"/>
      <c r="ACQ530" s="111"/>
      <c r="ACR530" s="111"/>
      <c r="ACS530" s="111"/>
      <c r="ACT530" s="111"/>
      <c r="ACU530" s="111"/>
      <c r="ACV530" s="111"/>
      <c r="ACW530" s="111"/>
      <c r="ACX530" s="111"/>
      <c r="ACY530" s="111"/>
      <c r="ACZ530" s="111"/>
      <c r="ADA530" s="111"/>
      <c r="ADB530" s="111"/>
      <c r="ADC530" s="111"/>
      <c r="ADD530" s="111"/>
      <c r="ADE530" s="111"/>
      <c r="ADF530" s="111"/>
      <c r="ADG530" s="111"/>
      <c r="ADH530" s="111"/>
      <c r="ADI530" s="111"/>
      <c r="ADJ530" s="111"/>
      <c r="ADK530" s="111"/>
      <c r="ADL530" s="111"/>
      <c r="ADM530" s="111"/>
      <c r="ADN530" s="111"/>
      <c r="ADO530" s="111"/>
      <c r="ADP530" s="111"/>
      <c r="ADQ530" s="111"/>
      <c r="ADR530" s="111"/>
      <c r="ADS530" s="111"/>
      <c r="ADT530" s="111"/>
      <c r="ADU530" s="111"/>
      <c r="ADV530" s="111"/>
    </row>
    <row r="531" spans="2:802" s="110" customFormat="1"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  <c r="AA531" s="111"/>
      <c r="AB531" s="111"/>
      <c r="AC531" s="111"/>
      <c r="AD531" s="111"/>
      <c r="AE531" s="111"/>
      <c r="AF531" s="111"/>
      <c r="AG531" s="111"/>
      <c r="AH531" s="111"/>
      <c r="AI531" s="111"/>
      <c r="AJ531" s="111"/>
      <c r="AK531" s="111"/>
      <c r="AL531" s="111"/>
      <c r="AM531" s="111"/>
      <c r="AN531" s="111"/>
      <c r="AO531" s="111"/>
      <c r="AP531" s="111"/>
      <c r="AQ531" s="111"/>
      <c r="AR531" s="111"/>
      <c r="AS531" s="111"/>
      <c r="AT531" s="111"/>
      <c r="AU531" s="111"/>
      <c r="AV531" s="111"/>
      <c r="AW531" s="111"/>
      <c r="AX531" s="111"/>
      <c r="AY531" s="111"/>
      <c r="AZ531" s="111"/>
      <c r="BA531" s="111"/>
      <c r="BB531" s="111"/>
      <c r="BC531" s="111"/>
      <c r="BD531" s="111"/>
      <c r="BE531" s="111"/>
      <c r="BF531" s="111"/>
      <c r="BG531" s="111"/>
      <c r="BH531" s="111"/>
      <c r="BI531" s="111"/>
      <c r="BJ531" s="111"/>
      <c r="BK531" s="111"/>
      <c r="BL531" s="111"/>
      <c r="BM531" s="111"/>
      <c r="BN531" s="111"/>
      <c r="BO531" s="111"/>
      <c r="BP531" s="111"/>
      <c r="BQ531" s="111"/>
      <c r="BR531" s="111"/>
      <c r="BS531" s="111"/>
      <c r="BT531" s="111"/>
      <c r="BU531" s="111"/>
      <c r="BV531" s="111"/>
      <c r="BW531" s="111"/>
      <c r="BX531" s="111"/>
      <c r="BY531" s="111"/>
      <c r="BZ531" s="111"/>
      <c r="CA531" s="111"/>
      <c r="CB531" s="111"/>
      <c r="CC531" s="111"/>
      <c r="CD531" s="111"/>
      <c r="CE531" s="111"/>
      <c r="CF531" s="111"/>
      <c r="CG531" s="111"/>
      <c r="CH531" s="111"/>
      <c r="CI531" s="111"/>
      <c r="CJ531" s="111"/>
      <c r="CK531" s="111"/>
      <c r="CL531" s="111"/>
      <c r="CM531" s="111"/>
      <c r="CN531" s="111"/>
      <c r="CO531" s="111"/>
      <c r="CP531" s="111"/>
      <c r="CQ531" s="111"/>
      <c r="CR531" s="111"/>
      <c r="CS531" s="111"/>
      <c r="CT531" s="111"/>
      <c r="CU531" s="111"/>
      <c r="CV531" s="111"/>
      <c r="CW531" s="111"/>
      <c r="CX531" s="111"/>
      <c r="CY531" s="111"/>
      <c r="CZ531" s="111"/>
      <c r="DA531" s="111"/>
      <c r="DB531" s="111"/>
      <c r="DC531" s="111"/>
      <c r="DD531" s="111"/>
      <c r="DE531" s="111"/>
      <c r="DF531" s="111"/>
      <c r="DG531" s="111"/>
      <c r="DH531" s="111"/>
      <c r="DI531" s="111"/>
      <c r="DJ531" s="111"/>
      <c r="DK531" s="111"/>
      <c r="DL531" s="111"/>
      <c r="DM531" s="111"/>
      <c r="DN531" s="111"/>
      <c r="DO531" s="111"/>
      <c r="DP531" s="111"/>
      <c r="DQ531" s="111"/>
      <c r="DR531" s="111"/>
      <c r="DS531" s="111"/>
      <c r="DT531" s="111"/>
      <c r="DU531" s="111"/>
      <c r="DV531" s="111"/>
      <c r="DW531" s="111"/>
      <c r="DX531" s="111"/>
      <c r="DY531" s="111"/>
      <c r="DZ531" s="111"/>
      <c r="EA531" s="111"/>
      <c r="EB531" s="111"/>
      <c r="EC531" s="111"/>
      <c r="ED531" s="111"/>
      <c r="EE531" s="111"/>
      <c r="EF531" s="111"/>
      <c r="EG531" s="111"/>
      <c r="EH531" s="111"/>
      <c r="EI531" s="111"/>
      <c r="EJ531" s="111"/>
      <c r="EK531" s="111"/>
      <c r="EL531" s="111"/>
      <c r="EM531" s="111"/>
      <c r="EN531" s="111"/>
      <c r="EO531" s="111"/>
      <c r="EP531" s="111"/>
      <c r="EQ531" s="111"/>
      <c r="ER531" s="111"/>
      <c r="ES531" s="111"/>
      <c r="ET531" s="111"/>
      <c r="EU531" s="111"/>
      <c r="EV531" s="111"/>
      <c r="EW531" s="111"/>
      <c r="EX531" s="111"/>
      <c r="EY531" s="111"/>
      <c r="EZ531" s="111"/>
      <c r="FA531" s="111"/>
      <c r="FB531" s="111"/>
      <c r="FC531" s="111"/>
      <c r="FD531" s="111"/>
      <c r="FE531" s="111"/>
      <c r="FF531" s="111"/>
      <c r="FG531" s="111"/>
      <c r="FH531" s="111"/>
      <c r="FI531" s="111"/>
      <c r="FJ531" s="111"/>
      <c r="FK531" s="111"/>
      <c r="FL531" s="111"/>
      <c r="FM531" s="111"/>
      <c r="FN531" s="111"/>
      <c r="FO531" s="111"/>
      <c r="FP531" s="111"/>
      <c r="FQ531" s="111"/>
      <c r="FR531" s="111"/>
      <c r="FS531" s="111"/>
      <c r="FT531" s="111"/>
      <c r="FU531" s="111"/>
      <c r="FV531" s="111"/>
      <c r="FW531" s="111"/>
      <c r="FX531" s="111"/>
      <c r="FY531" s="111"/>
      <c r="FZ531" s="111"/>
      <c r="GA531" s="111"/>
      <c r="GB531" s="111"/>
      <c r="GC531" s="111"/>
      <c r="GD531" s="111"/>
      <c r="GE531" s="111"/>
      <c r="GF531" s="111"/>
      <c r="GG531" s="111"/>
      <c r="GH531" s="111"/>
      <c r="GI531" s="111"/>
      <c r="GJ531" s="111"/>
      <c r="GK531" s="111"/>
      <c r="GL531" s="111"/>
      <c r="GM531" s="111"/>
      <c r="GN531" s="111"/>
      <c r="GO531" s="111"/>
      <c r="GP531" s="111"/>
      <c r="GQ531" s="111"/>
      <c r="GR531" s="111"/>
      <c r="GS531" s="111"/>
      <c r="GT531" s="111"/>
      <c r="GU531" s="111"/>
      <c r="GV531" s="111"/>
      <c r="GW531" s="111"/>
      <c r="GX531" s="111"/>
      <c r="GY531" s="111"/>
      <c r="GZ531" s="111"/>
      <c r="HA531" s="111"/>
      <c r="HB531" s="111"/>
      <c r="HC531" s="111"/>
      <c r="HD531" s="111"/>
      <c r="HE531" s="111"/>
      <c r="HF531" s="111"/>
      <c r="HG531" s="111"/>
      <c r="HH531" s="111"/>
      <c r="HI531" s="111"/>
      <c r="HJ531" s="111"/>
      <c r="HK531" s="111"/>
      <c r="HL531" s="111"/>
      <c r="HM531" s="111"/>
      <c r="HN531" s="111"/>
      <c r="HO531" s="111"/>
      <c r="HP531" s="111"/>
      <c r="HQ531" s="111"/>
      <c r="HR531" s="111"/>
      <c r="HS531" s="111"/>
      <c r="HT531" s="111"/>
      <c r="HU531" s="111"/>
      <c r="HV531" s="111"/>
      <c r="HW531" s="111"/>
      <c r="HX531" s="111"/>
      <c r="HY531" s="111"/>
      <c r="HZ531" s="111"/>
      <c r="IA531" s="111"/>
      <c r="IB531" s="111"/>
      <c r="IC531" s="111"/>
      <c r="ID531" s="111"/>
      <c r="IE531" s="111"/>
      <c r="IF531" s="111"/>
      <c r="IG531" s="111"/>
      <c r="IH531" s="111"/>
      <c r="II531" s="111"/>
      <c r="IJ531" s="111"/>
      <c r="IK531" s="111"/>
      <c r="IL531" s="111"/>
      <c r="IM531" s="111"/>
      <c r="IN531" s="111"/>
      <c r="IO531" s="111"/>
      <c r="IP531" s="111"/>
      <c r="IQ531" s="111"/>
      <c r="IR531" s="111"/>
      <c r="IS531" s="111"/>
      <c r="IT531" s="111"/>
      <c r="IU531" s="111"/>
      <c r="IV531" s="111"/>
      <c r="IW531" s="111"/>
      <c r="IX531" s="111"/>
      <c r="IY531" s="111"/>
      <c r="IZ531" s="111"/>
      <c r="JA531" s="111"/>
      <c r="JB531" s="111"/>
      <c r="JC531" s="111"/>
      <c r="JD531" s="111"/>
      <c r="JE531" s="111"/>
      <c r="JF531" s="111"/>
      <c r="JG531" s="111"/>
      <c r="JH531" s="111"/>
      <c r="JI531" s="111"/>
      <c r="JJ531" s="111"/>
      <c r="JK531" s="111"/>
      <c r="JL531" s="111"/>
      <c r="JM531" s="111"/>
      <c r="JN531" s="111"/>
      <c r="JO531" s="111"/>
      <c r="JP531" s="111"/>
      <c r="JQ531" s="111"/>
      <c r="JR531" s="111"/>
      <c r="JS531" s="111"/>
      <c r="JT531" s="111"/>
      <c r="JU531" s="111"/>
      <c r="JV531" s="111"/>
      <c r="JW531" s="111"/>
      <c r="JX531" s="111"/>
      <c r="JY531" s="111"/>
      <c r="JZ531" s="111"/>
      <c r="KA531" s="111"/>
      <c r="KB531" s="111"/>
      <c r="KC531" s="111"/>
      <c r="KD531" s="111"/>
      <c r="KE531" s="111"/>
      <c r="KF531" s="111"/>
      <c r="KG531" s="111"/>
      <c r="KH531" s="111"/>
      <c r="KI531" s="111"/>
      <c r="KJ531" s="111"/>
      <c r="KK531" s="111"/>
      <c r="KL531" s="111"/>
      <c r="KM531" s="111"/>
      <c r="KN531" s="111"/>
      <c r="KO531" s="111"/>
      <c r="KP531" s="111"/>
      <c r="KQ531" s="111"/>
      <c r="KR531" s="111"/>
      <c r="KS531" s="111"/>
      <c r="KT531" s="111"/>
      <c r="KU531" s="111"/>
      <c r="KV531" s="111"/>
      <c r="KW531" s="111"/>
      <c r="KX531" s="111"/>
      <c r="KY531" s="111"/>
      <c r="KZ531" s="111"/>
      <c r="LA531" s="111"/>
      <c r="LB531" s="111"/>
      <c r="LC531" s="111"/>
      <c r="LD531" s="111"/>
      <c r="LE531" s="111"/>
      <c r="LF531" s="111"/>
      <c r="LG531" s="111"/>
      <c r="LH531" s="111"/>
      <c r="LI531" s="111"/>
      <c r="LJ531" s="111"/>
      <c r="LK531" s="111"/>
      <c r="LL531" s="111"/>
      <c r="LM531" s="111"/>
      <c r="LN531" s="111"/>
      <c r="LO531" s="111"/>
      <c r="LP531" s="111"/>
      <c r="LQ531" s="111"/>
      <c r="LR531" s="111"/>
      <c r="LS531" s="111"/>
      <c r="LT531" s="111"/>
      <c r="LU531" s="111"/>
      <c r="LV531" s="111"/>
      <c r="LW531" s="111"/>
      <c r="LX531" s="111"/>
      <c r="LY531" s="111"/>
      <c r="LZ531" s="111"/>
      <c r="MA531" s="111"/>
      <c r="MB531" s="111"/>
      <c r="MC531" s="111"/>
      <c r="MD531" s="111"/>
      <c r="ME531" s="111"/>
      <c r="MF531" s="111"/>
      <c r="MG531" s="111"/>
      <c r="MH531" s="111"/>
      <c r="MI531" s="111"/>
      <c r="MJ531" s="111"/>
      <c r="MK531" s="111"/>
      <c r="ML531" s="111"/>
      <c r="MM531" s="111"/>
      <c r="MN531" s="111"/>
      <c r="MO531" s="111"/>
      <c r="MP531" s="111"/>
      <c r="MQ531" s="111"/>
      <c r="MR531" s="111"/>
      <c r="MS531" s="111"/>
      <c r="MT531" s="111"/>
      <c r="MU531" s="111"/>
      <c r="MV531" s="111"/>
      <c r="MW531" s="111"/>
      <c r="MX531" s="111"/>
      <c r="MY531" s="111"/>
      <c r="MZ531" s="111"/>
      <c r="NA531" s="111"/>
      <c r="NB531" s="111"/>
      <c r="NC531" s="111"/>
      <c r="ND531" s="111"/>
      <c r="NE531" s="111"/>
      <c r="NF531" s="111"/>
      <c r="NG531" s="111"/>
      <c r="NH531" s="111"/>
      <c r="NI531" s="111"/>
      <c r="NJ531" s="111"/>
      <c r="NK531" s="111"/>
      <c r="NL531" s="111"/>
      <c r="NM531" s="111"/>
      <c r="NN531" s="111"/>
      <c r="NO531" s="111"/>
      <c r="NP531" s="111"/>
      <c r="NQ531" s="111"/>
      <c r="NR531" s="111"/>
      <c r="NS531" s="111"/>
      <c r="NT531" s="111"/>
      <c r="NU531" s="111"/>
      <c r="NV531" s="111"/>
      <c r="NW531" s="111"/>
      <c r="NX531" s="111"/>
      <c r="NY531" s="111"/>
      <c r="NZ531" s="111"/>
      <c r="OA531" s="111"/>
      <c r="OB531" s="111"/>
      <c r="OC531" s="111"/>
      <c r="OD531" s="111"/>
      <c r="OE531" s="111"/>
      <c r="OF531" s="111"/>
      <c r="OG531" s="111"/>
      <c r="OH531" s="111"/>
      <c r="OI531" s="111"/>
      <c r="OJ531" s="111"/>
      <c r="OK531" s="111"/>
      <c r="OL531" s="111"/>
      <c r="OM531" s="111"/>
      <c r="ON531" s="111"/>
      <c r="OO531" s="111"/>
      <c r="OP531" s="111"/>
      <c r="OQ531" s="111"/>
      <c r="OR531" s="111"/>
      <c r="OS531" s="111"/>
      <c r="OT531" s="111"/>
      <c r="OU531" s="111"/>
      <c r="OV531" s="111"/>
      <c r="OW531" s="111"/>
      <c r="OX531" s="111"/>
      <c r="OY531" s="111"/>
      <c r="OZ531" s="111"/>
      <c r="PA531" s="111"/>
      <c r="PB531" s="111"/>
      <c r="PC531" s="111"/>
      <c r="PD531" s="111"/>
      <c r="PE531" s="111"/>
      <c r="PF531" s="111"/>
      <c r="PG531" s="111"/>
      <c r="PH531" s="111"/>
      <c r="PI531" s="111"/>
      <c r="PJ531" s="111"/>
      <c r="PK531" s="111"/>
      <c r="PL531" s="111"/>
      <c r="PM531" s="111"/>
      <c r="PN531" s="111"/>
      <c r="PO531" s="111"/>
      <c r="PP531" s="111"/>
      <c r="PQ531" s="111"/>
      <c r="PR531" s="111"/>
      <c r="PS531" s="111"/>
      <c r="PT531" s="111"/>
      <c r="PU531" s="111"/>
      <c r="PV531" s="111"/>
      <c r="PW531" s="111"/>
      <c r="PX531" s="111"/>
      <c r="PY531" s="111"/>
      <c r="PZ531" s="111"/>
      <c r="QA531" s="111"/>
      <c r="QB531" s="111"/>
      <c r="QC531" s="111"/>
      <c r="QD531" s="111"/>
      <c r="QE531" s="111"/>
      <c r="QF531" s="111"/>
      <c r="QG531" s="111"/>
      <c r="QH531" s="111"/>
      <c r="QI531" s="111"/>
      <c r="QJ531" s="111"/>
      <c r="QK531" s="111"/>
      <c r="QL531" s="111"/>
      <c r="QM531" s="111"/>
      <c r="QN531" s="111"/>
      <c r="QO531" s="111"/>
      <c r="QP531" s="111"/>
      <c r="QQ531" s="111"/>
      <c r="QR531" s="111"/>
      <c r="QS531" s="111"/>
      <c r="QT531" s="111"/>
      <c r="QU531" s="111"/>
      <c r="QV531" s="111"/>
      <c r="QW531" s="111"/>
      <c r="QX531" s="111"/>
      <c r="QY531" s="111"/>
      <c r="QZ531" s="111"/>
      <c r="RA531" s="111"/>
      <c r="RB531" s="111"/>
      <c r="RC531" s="111"/>
      <c r="RD531" s="111"/>
      <c r="RE531" s="111"/>
      <c r="RF531" s="111"/>
      <c r="RG531" s="111"/>
      <c r="RH531" s="111"/>
      <c r="RI531" s="111"/>
      <c r="RJ531" s="111"/>
      <c r="RK531" s="111"/>
      <c r="RL531" s="111"/>
      <c r="RM531" s="111"/>
      <c r="RN531" s="111"/>
      <c r="RO531" s="111"/>
      <c r="RP531" s="111"/>
      <c r="RQ531" s="111"/>
      <c r="RR531" s="111"/>
      <c r="RS531" s="111"/>
      <c r="RT531" s="111"/>
      <c r="RU531" s="111"/>
      <c r="RV531" s="111"/>
      <c r="RW531" s="111"/>
      <c r="RX531" s="111"/>
      <c r="RY531" s="111"/>
      <c r="RZ531" s="111"/>
      <c r="SA531" s="111"/>
      <c r="SB531" s="111"/>
      <c r="SC531" s="111"/>
      <c r="SD531" s="111"/>
      <c r="SE531" s="111"/>
      <c r="SF531" s="111"/>
      <c r="SG531" s="111"/>
      <c r="SH531" s="111"/>
      <c r="SI531" s="111"/>
      <c r="SJ531" s="111"/>
      <c r="SK531" s="111"/>
      <c r="SL531" s="111"/>
      <c r="SM531" s="111"/>
      <c r="SN531" s="111"/>
      <c r="SO531" s="111"/>
      <c r="SP531" s="111"/>
      <c r="SQ531" s="111"/>
      <c r="SR531" s="111"/>
      <c r="SS531" s="111"/>
      <c r="ST531" s="111"/>
      <c r="SU531" s="111"/>
      <c r="SV531" s="111"/>
      <c r="SW531" s="111"/>
      <c r="SX531" s="111"/>
      <c r="SY531" s="111"/>
      <c r="SZ531" s="111"/>
      <c r="TA531" s="111"/>
      <c r="TB531" s="111"/>
      <c r="TC531" s="111"/>
      <c r="TD531" s="111"/>
      <c r="TE531" s="111"/>
      <c r="TF531" s="111"/>
      <c r="TG531" s="111"/>
      <c r="TH531" s="111"/>
      <c r="TI531" s="111"/>
      <c r="TJ531" s="111"/>
      <c r="TK531" s="111"/>
      <c r="TL531" s="111"/>
      <c r="TM531" s="111"/>
      <c r="TN531" s="111"/>
      <c r="TO531" s="111"/>
      <c r="TP531" s="111"/>
      <c r="TQ531" s="111"/>
      <c r="TR531" s="111"/>
      <c r="TS531" s="111"/>
      <c r="TT531" s="111"/>
      <c r="TU531" s="111"/>
      <c r="TV531" s="111"/>
      <c r="TW531" s="111"/>
      <c r="TX531" s="111"/>
      <c r="TY531" s="111"/>
      <c r="TZ531" s="111"/>
      <c r="UA531" s="111"/>
      <c r="UB531" s="111"/>
      <c r="UC531" s="111"/>
      <c r="UD531" s="111"/>
      <c r="UE531" s="111"/>
      <c r="UF531" s="111"/>
      <c r="UG531" s="111"/>
      <c r="UH531" s="111"/>
      <c r="UI531" s="111"/>
      <c r="UJ531" s="111"/>
      <c r="UK531" s="111"/>
      <c r="UL531" s="111"/>
      <c r="UM531" s="111"/>
      <c r="UN531" s="111"/>
      <c r="UO531" s="111"/>
      <c r="UP531" s="111"/>
      <c r="UQ531" s="111"/>
      <c r="UR531" s="111"/>
      <c r="US531" s="111"/>
      <c r="UT531" s="111"/>
      <c r="UU531" s="111"/>
      <c r="UV531" s="111"/>
      <c r="UW531" s="111"/>
      <c r="UX531" s="111"/>
      <c r="UY531" s="111"/>
      <c r="UZ531" s="111"/>
      <c r="VA531" s="111"/>
      <c r="VB531" s="111"/>
      <c r="VC531" s="111"/>
      <c r="VD531" s="111"/>
      <c r="VE531" s="111"/>
      <c r="VF531" s="111"/>
      <c r="VG531" s="111"/>
      <c r="VH531" s="111"/>
      <c r="VI531" s="111"/>
      <c r="VJ531" s="111"/>
      <c r="VK531" s="111"/>
      <c r="VL531" s="111"/>
      <c r="VM531" s="111"/>
      <c r="VN531" s="111"/>
      <c r="VO531" s="111"/>
      <c r="VP531" s="111"/>
      <c r="VQ531" s="111"/>
      <c r="VR531" s="111"/>
      <c r="VS531" s="111"/>
      <c r="VT531" s="111"/>
      <c r="VU531" s="111"/>
      <c r="VV531" s="111"/>
      <c r="VW531" s="111"/>
      <c r="VX531" s="111"/>
      <c r="VY531" s="111"/>
      <c r="VZ531" s="111"/>
      <c r="WA531" s="111"/>
      <c r="WB531" s="111"/>
      <c r="WC531" s="111"/>
      <c r="WD531" s="111"/>
      <c r="WE531" s="111"/>
      <c r="WF531" s="111"/>
      <c r="WG531" s="111"/>
      <c r="WH531" s="111"/>
      <c r="WI531" s="111"/>
      <c r="WJ531" s="111"/>
      <c r="WK531" s="111"/>
      <c r="WL531" s="111"/>
      <c r="WM531" s="111"/>
      <c r="WN531" s="111"/>
      <c r="WO531" s="111"/>
      <c r="WP531" s="111"/>
      <c r="WQ531" s="111"/>
      <c r="WR531" s="111"/>
      <c r="WS531" s="111"/>
      <c r="WT531" s="111"/>
      <c r="WU531" s="111"/>
      <c r="WV531" s="111"/>
      <c r="WW531" s="111"/>
      <c r="WX531" s="111"/>
      <c r="WY531" s="111"/>
      <c r="WZ531" s="111"/>
      <c r="XA531" s="111"/>
      <c r="XB531" s="111"/>
      <c r="XC531" s="111"/>
      <c r="XD531" s="111"/>
      <c r="XE531" s="111"/>
      <c r="XF531" s="111"/>
      <c r="XG531" s="111"/>
      <c r="XH531" s="111"/>
      <c r="XI531" s="111"/>
      <c r="XJ531" s="111"/>
      <c r="XK531" s="111"/>
      <c r="XL531" s="111"/>
      <c r="XM531" s="111"/>
      <c r="XN531" s="111"/>
      <c r="XO531" s="111"/>
      <c r="XP531" s="111"/>
      <c r="XQ531" s="111"/>
      <c r="XR531" s="111"/>
      <c r="XS531" s="111"/>
      <c r="XT531" s="111"/>
      <c r="XU531" s="111"/>
      <c r="XV531" s="111"/>
      <c r="XW531" s="111"/>
      <c r="XX531" s="111"/>
      <c r="XY531" s="111"/>
      <c r="XZ531" s="111"/>
      <c r="YA531" s="111"/>
      <c r="YB531" s="111"/>
      <c r="YC531" s="111"/>
      <c r="YD531" s="111"/>
      <c r="YE531" s="111"/>
      <c r="YF531" s="111"/>
      <c r="YG531" s="111"/>
      <c r="YH531" s="111"/>
      <c r="YI531" s="111"/>
      <c r="YJ531" s="111"/>
      <c r="YK531" s="111"/>
      <c r="YL531" s="111"/>
      <c r="YM531" s="111"/>
      <c r="YN531" s="111"/>
      <c r="YO531" s="111"/>
      <c r="YP531" s="111"/>
      <c r="YQ531" s="111"/>
      <c r="YR531" s="111"/>
      <c r="YS531" s="111"/>
      <c r="YT531" s="111"/>
      <c r="YU531" s="111"/>
      <c r="YV531" s="111"/>
      <c r="YW531" s="111"/>
      <c r="YX531" s="111"/>
      <c r="YY531" s="111"/>
      <c r="YZ531" s="111"/>
      <c r="ZA531" s="111"/>
      <c r="ZB531" s="111"/>
      <c r="ZC531" s="111"/>
      <c r="ZD531" s="111"/>
      <c r="ZE531" s="111"/>
      <c r="ZF531" s="111"/>
      <c r="ZG531" s="111"/>
      <c r="ZH531" s="111"/>
      <c r="ZI531" s="111"/>
      <c r="ZJ531" s="111"/>
      <c r="ZK531" s="111"/>
      <c r="ZL531" s="111"/>
      <c r="ZM531" s="111"/>
      <c r="ZN531" s="111"/>
      <c r="ZO531" s="111"/>
      <c r="ZP531" s="111"/>
      <c r="ZQ531" s="111"/>
      <c r="ZR531" s="111"/>
      <c r="ZS531" s="111"/>
      <c r="ZT531" s="111"/>
      <c r="ZU531" s="111"/>
      <c r="ZV531" s="111"/>
      <c r="ZW531" s="111"/>
      <c r="ZX531" s="111"/>
      <c r="ZY531" s="111"/>
      <c r="ZZ531" s="111"/>
      <c r="AAA531" s="111"/>
      <c r="AAB531" s="111"/>
      <c r="AAC531" s="111"/>
      <c r="AAD531" s="111"/>
      <c r="AAE531" s="111"/>
      <c r="AAF531" s="111"/>
      <c r="AAG531" s="111"/>
      <c r="AAH531" s="111"/>
      <c r="AAI531" s="111"/>
      <c r="AAJ531" s="111"/>
      <c r="AAK531" s="111"/>
      <c r="AAL531" s="111"/>
      <c r="AAM531" s="111"/>
      <c r="AAN531" s="111"/>
      <c r="AAO531" s="111"/>
      <c r="AAP531" s="111"/>
      <c r="AAQ531" s="111"/>
      <c r="AAR531" s="111"/>
      <c r="AAS531" s="111"/>
      <c r="AAT531" s="111"/>
      <c r="AAU531" s="111"/>
      <c r="AAV531" s="111"/>
      <c r="AAW531" s="111"/>
      <c r="AAX531" s="111"/>
      <c r="AAY531" s="111"/>
      <c r="AAZ531" s="111"/>
      <c r="ABA531" s="111"/>
      <c r="ABB531" s="111"/>
      <c r="ABC531" s="111"/>
      <c r="ABD531" s="111"/>
      <c r="ABE531" s="111"/>
      <c r="ABF531" s="111"/>
      <c r="ABG531" s="111"/>
      <c r="ABH531" s="111"/>
      <c r="ABI531" s="111"/>
      <c r="ABJ531" s="111"/>
      <c r="ABK531" s="111"/>
      <c r="ABL531" s="111"/>
      <c r="ABM531" s="111"/>
      <c r="ABN531" s="111"/>
      <c r="ABO531" s="111"/>
      <c r="ABP531" s="111"/>
      <c r="ABQ531" s="111"/>
      <c r="ABR531" s="111"/>
      <c r="ABS531" s="111"/>
      <c r="ABT531" s="111"/>
      <c r="ABU531" s="111"/>
      <c r="ABV531" s="111"/>
      <c r="ABW531" s="111"/>
      <c r="ABX531" s="111"/>
      <c r="ABY531" s="111"/>
      <c r="ABZ531" s="111"/>
      <c r="ACA531" s="111"/>
      <c r="ACB531" s="111"/>
      <c r="ACC531" s="111"/>
      <c r="ACD531" s="111"/>
      <c r="ACE531" s="111"/>
      <c r="ACF531" s="111"/>
      <c r="ACG531" s="111"/>
      <c r="ACH531" s="111"/>
      <c r="ACI531" s="111"/>
      <c r="ACJ531" s="111"/>
      <c r="ACK531" s="111"/>
      <c r="ACL531" s="111"/>
      <c r="ACM531" s="111"/>
      <c r="ACN531" s="111"/>
      <c r="ACO531" s="111"/>
      <c r="ACP531" s="111"/>
      <c r="ACQ531" s="111"/>
      <c r="ACR531" s="111"/>
      <c r="ACS531" s="111"/>
      <c r="ACT531" s="111"/>
      <c r="ACU531" s="111"/>
      <c r="ACV531" s="111"/>
      <c r="ACW531" s="111"/>
      <c r="ACX531" s="111"/>
      <c r="ACY531" s="111"/>
      <c r="ACZ531" s="111"/>
      <c r="ADA531" s="111"/>
      <c r="ADB531" s="111"/>
      <c r="ADC531" s="111"/>
      <c r="ADD531" s="111"/>
      <c r="ADE531" s="111"/>
      <c r="ADF531" s="111"/>
      <c r="ADG531" s="111"/>
      <c r="ADH531" s="111"/>
      <c r="ADI531" s="111"/>
      <c r="ADJ531" s="111"/>
      <c r="ADK531" s="111"/>
      <c r="ADL531" s="111"/>
      <c r="ADM531" s="111"/>
      <c r="ADN531" s="111"/>
      <c r="ADO531" s="111"/>
      <c r="ADP531" s="111"/>
      <c r="ADQ531" s="111"/>
      <c r="ADR531" s="111"/>
      <c r="ADS531" s="111"/>
      <c r="ADT531" s="111"/>
      <c r="ADU531" s="111"/>
      <c r="ADV531" s="111"/>
    </row>
    <row r="532" spans="2:802" s="110" customFormat="1"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  <c r="AA532" s="111"/>
      <c r="AB532" s="111"/>
      <c r="AC532" s="111"/>
      <c r="AD532" s="111"/>
      <c r="AE532" s="111"/>
      <c r="AF532" s="111"/>
      <c r="AG532" s="111"/>
      <c r="AH532" s="111"/>
      <c r="AI532" s="111"/>
      <c r="AJ532" s="111"/>
      <c r="AK532" s="111"/>
      <c r="AL532" s="111"/>
      <c r="AM532" s="111"/>
      <c r="AN532" s="111"/>
      <c r="AO532" s="111"/>
      <c r="AP532" s="111"/>
      <c r="AQ532" s="111"/>
      <c r="AR532" s="111"/>
      <c r="AS532" s="111"/>
      <c r="AT532" s="111"/>
      <c r="AU532" s="111"/>
      <c r="AV532" s="111"/>
      <c r="AW532" s="111"/>
      <c r="AX532" s="111"/>
      <c r="AY532" s="111"/>
      <c r="AZ532" s="111"/>
      <c r="BA532" s="111"/>
      <c r="BB532" s="111"/>
      <c r="BC532" s="111"/>
      <c r="BD532" s="111"/>
      <c r="BE532" s="111"/>
      <c r="BF532" s="111"/>
      <c r="BG532" s="111"/>
      <c r="BH532" s="111"/>
      <c r="BI532" s="111"/>
      <c r="BJ532" s="111"/>
      <c r="BK532" s="111"/>
      <c r="BL532" s="111"/>
      <c r="BM532" s="111"/>
      <c r="BN532" s="111"/>
      <c r="BO532" s="111"/>
      <c r="BP532" s="111"/>
      <c r="BQ532" s="111"/>
      <c r="BR532" s="111"/>
      <c r="BS532" s="111"/>
      <c r="BT532" s="111"/>
      <c r="BU532" s="111"/>
      <c r="BV532" s="111"/>
      <c r="BW532" s="111"/>
      <c r="BX532" s="111"/>
      <c r="BY532" s="111"/>
      <c r="BZ532" s="111"/>
      <c r="CA532" s="111"/>
      <c r="CB532" s="111"/>
      <c r="CC532" s="111"/>
      <c r="CD532" s="111"/>
      <c r="CE532" s="111"/>
      <c r="CF532" s="111"/>
      <c r="CG532" s="111"/>
      <c r="CH532" s="111"/>
      <c r="CI532" s="111"/>
      <c r="CJ532" s="111"/>
      <c r="CK532" s="111"/>
      <c r="CL532" s="111"/>
      <c r="CM532" s="111"/>
      <c r="CN532" s="111"/>
      <c r="CO532" s="111"/>
      <c r="CP532" s="111"/>
      <c r="CQ532" s="111"/>
      <c r="CR532" s="111"/>
      <c r="CS532" s="111"/>
      <c r="CT532" s="111"/>
      <c r="CU532" s="111"/>
      <c r="CV532" s="111"/>
      <c r="CW532" s="111"/>
      <c r="CX532" s="111"/>
      <c r="CY532" s="111"/>
      <c r="CZ532" s="111"/>
      <c r="DA532" s="111"/>
      <c r="DB532" s="111"/>
      <c r="DC532" s="111"/>
      <c r="DD532" s="111"/>
      <c r="DE532" s="111"/>
      <c r="DF532" s="111"/>
      <c r="DG532" s="111"/>
      <c r="DH532" s="111"/>
      <c r="DI532" s="111"/>
      <c r="DJ532" s="111"/>
      <c r="DK532" s="111"/>
      <c r="DL532" s="111"/>
      <c r="DM532" s="111"/>
      <c r="DN532" s="111"/>
      <c r="DO532" s="111"/>
      <c r="DP532" s="111"/>
      <c r="DQ532" s="111"/>
      <c r="DR532" s="111"/>
      <c r="DS532" s="111"/>
      <c r="DT532" s="111"/>
      <c r="DU532" s="111"/>
      <c r="DV532" s="111"/>
      <c r="DW532" s="111"/>
      <c r="DX532" s="111"/>
      <c r="DY532" s="111"/>
      <c r="DZ532" s="111"/>
      <c r="EA532" s="111"/>
      <c r="EB532" s="111"/>
      <c r="EC532" s="111"/>
      <c r="ED532" s="111"/>
      <c r="EE532" s="111"/>
      <c r="EF532" s="111"/>
      <c r="EG532" s="111"/>
      <c r="EH532" s="111"/>
      <c r="EI532" s="111"/>
      <c r="EJ532" s="111"/>
      <c r="EK532" s="111"/>
      <c r="EL532" s="111"/>
      <c r="EM532" s="111"/>
      <c r="EN532" s="111"/>
      <c r="EO532" s="111"/>
      <c r="EP532" s="111"/>
      <c r="EQ532" s="111"/>
      <c r="ER532" s="111"/>
      <c r="ES532" s="111"/>
      <c r="ET532" s="111"/>
      <c r="EU532" s="111"/>
      <c r="EV532" s="111"/>
      <c r="EW532" s="111"/>
      <c r="EX532" s="111"/>
      <c r="EY532" s="111"/>
      <c r="EZ532" s="111"/>
      <c r="FA532" s="111"/>
      <c r="FB532" s="111"/>
      <c r="FC532" s="111"/>
      <c r="FD532" s="111"/>
      <c r="FE532" s="111"/>
      <c r="FF532" s="111"/>
      <c r="FG532" s="111"/>
      <c r="FH532" s="111"/>
      <c r="FI532" s="111"/>
      <c r="FJ532" s="111"/>
      <c r="FK532" s="111"/>
      <c r="FL532" s="111"/>
      <c r="FM532" s="111"/>
      <c r="FN532" s="111"/>
      <c r="FO532" s="111"/>
      <c r="FP532" s="111"/>
      <c r="FQ532" s="111"/>
      <c r="FR532" s="111"/>
      <c r="FS532" s="111"/>
      <c r="FT532" s="111"/>
      <c r="FU532" s="111"/>
      <c r="FV532" s="111"/>
      <c r="FW532" s="111"/>
      <c r="FX532" s="111"/>
      <c r="FY532" s="111"/>
      <c r="FZ532" s="111"/>
      <c r="GA532" s="111"/>
      <c r="GB532" s="111"/>
      <c r="GC532" s="111"/>
      <c r="GD532" s="111"/>
      <c r="GE532" s="111"/>
      <c r="GF532" s="111"/>
      <c r="GG532" s="111"/>
      <c r="GH532" s="111"/>
      <c r="GI532" s="111"/>
      <c r="GJ532" s="111"/>
      <c r="GK532" s="111"/>
      <c r="GL532" s="111"/>
      <c r="GM532" s="111"/>
      <c r="GN532" s="111"/>
      <c r="GO532" s="111"/>
      <c r="GP532" s="111"/>
      <c r="GQ532" s="111"/>
      <c r="GR532" s="111"/>
      <c r="GS532" s="111"/>
      <c r="GT532" s="111"/>
      <c r="GU532" s="111"/>
      <c r="GV532" s="111"/>
      <c r="GW532" s="111"/>
      <c r="GX532" s="111"/>
      <c r="GY532" s="111"/>
      <c r="GZ532" s="111"/>
      <c r="HA532" s="111"/>
      <c r="HB532" s="111"/>
      <c r="HC532" s="111"/>
      <c r="HD532" s="111"/>
      <c r="HE532" s="111"/>
      <c r="HF532" s="111"/>
      <c r="HG532" s="111"/>
      <c r="HH532" s="111"/>
      <c r="HI532" s="111"/>
      <c r="HJ532" s="111"/>
      <c r="HK532" s="111"/>
      <c r="HL532" s="111"/>
      <c r="HM532" s="111"/>
      <c r="HN532" s="111"/>
      <c r="HO532" s="111"/>
      <c r="HP532" s="111"/>
      <c r="HQ532" s="111"/>
      <c r="HR532" s="111"/>
      <c r="HS532" s="111"/>
      <c r="HT532" s="111"/>
      <c r="HU532" s="111"/>
      <c r="HV532" s="111"/>
      <c r="HW532" s="111"/>
      <c r="HX532" s="111"/>
      <c r="HY532" s="111"/>
      <c r="HZ532" s="111"/>
      <c r="IA532" s="111"/>
      <c r="IB532" s="111"/>
      <c r="IC532" s="111"/>
      <c r="ID532" s="111"/>
      <c r="IE532" s="111"/>
      <c r="IF532" s="111"/>
      <c r="IG532" s="111"/>
      <c r="IH532" s="111"/>
      <c r="II532" s="111"/>
      <c r="IJ532" s="111"/>
      <c r="IK532" s="111"/>
      <c r="IL532" s="111"/>
      <c r="IM532" s="111"/>
      <c r="IN532" s="111"/>
      <c r="IO532" s="111"/>
      <c r="IP532" s="111"/>
      <c r="IQ532" s="111"/>
      <c r="IR532" s="111"/>
      <c r="IS532" s="111"/>
      <c r="IT532" s="111"/>
      <c r="IU532" s="111"/>
      <c r="IV532" s="111"/>
      <c r="IW532" s="111"/>
      <c r="IX532" s="111"/>
      <c r="IY532" s="111"/>
      <c r="IZ532" s="111"/>
      <c r="JA532" s="111"/>
      <c r="JB532" s="111"/>
      <c r="JC532" s="111"/>
      <c r="JD532" s="111"/>
      <c r="JE532" s="111"/>
      <c r="JF532" s="111"/>
      <c r="JG532" s="111"/>
      <c r="JH532" s="111"/>
      <c r="JI532" s="111"/>
      <c r="JJ532" s="111"/>
      <c r="JK532" s="111"/>
      <c r="JL532" s="111"/>
      <c r="JM532" s="111"/>
      <c r="JN532" s="111"/>
      <c r="JO532" s="111"/>
      <c r="JP532" s="111"/>
      <c r="JQ532" s="111"/>
      <c r="JR532" s="111"/>
      <c r="JS532" s="111"/>
      <c r="JT532" s="111"/>
      <c r="JU532" s="111"/>
      <c r="JV532" s="111"/>
      <c r="JW532" s="111"/>
      <c r="JX532" s="111"/>
      <c r="JY532" s="111"/>
      <c r="JZ532" s="111"/>
      <c r="KA532" s="111"/>
      <c r="KB532" s="111"/>
      <c r="KC532" s="111"/>
      <c r="KD532" s="111"/>
      <c r="KE532" s="111"/>
      <c r="KF532" s="111"/>
      <c r="KG532" s="111"/>
      <c r="KH532" s="111"/>
      <c r="KI532" s="111"/>
      <c r="KJ532" s="111"/>
      <c r="KK532" s="111"/>
      <c r="KL532" s="111"/>
      <c r="KM532" s="111"/>
      <c r="KN532" s="111"/>
      <c r="KO532" s="111"/>
      <c r="KP532" s="111"/>
      <c r="KQ532" s="111"/>
      <c r="KR532" s="111"/>
      <c r="KS532" s="111"/>
      <c r="KT532" s="111"/>
      <c r="KU532" s="111"/>
      <c r="KV532" s="111"/>
      <c r="KW532" s="111"/>
      <c r="KX532" s="111"/>
      <c r="KY532" s="111"/>
      <c r="KZ532" s="111"/>
      <c r="LA532" s="111"/>
      <c r="LB532" s="111"/>
      <c r="LC532" s="111"/>
      <c r="LD532" s="111"/>
      <c r="LE532" s="111"/>
      <c r="LF532" s="111"/>
      <c r="LG532" s="111"/>
      <c r="LH532" s="111"/>
      <c r="LI532" s="111"/>
      <c r="LJ532" s="111"/>
      <c r="LK532" s="111"/>
      <c r="LL532" s="111"/>
      <c r="LM532" s="111"/>
      <c r="LN532" s="111"/>
      <c r="LO532" s="111"/>
      <c r="LP532" s="111"/>
      <c r="LQ532" s="111"/>
      <c r="LR532" s="111"/>
      <c r="LS532" s="111"/>
      <c r="LT532" s="111"/>
      <c r="LU532" s="111"/>
      <c r="LV532" s="111"/>
      <c r="LW532" s="111"/>
      <c r="LX532" s="111"/>
      <c r="LY532" s="111"/>
      <c r="LZ532" s="111"/>
      <c r="MA532" s="111"/>
      <c r="MB532" s="111"/>
      <c r="MC532" s="111"/>
      <c r="MD532" s="111"/>
      <c r="ME532" s="111"/>
      <c r="MF532" s="111"/>
      <c r="MG532" s="111"/>
      <c r="MH532" s="111"/>
      <c r="MI532" s="111"/>
      <c r="MJ532" s="111"/>
      <c r="MK532" s="111"/>
      <c r="ML532" s="111"/>
      <c r="MM532" s="111"/>
      <c r="MN532" s="111"/>
      <c r="MO532" s="111"/>
      <c r="MP532" s="111"/>
      <c r="MQ532" s="111"/>
      <c r="MR532" s="111"/>
      <c r="MS532" s="111"/>
      <c r="MT532" s="111"/>
      <c r="MU532" s="111"/>
      <c r="MV532" s="111"/>
      <c r="MW532" s="111"/>
      <c r="MX532" s="111"/>
      <c r="MY532" s="111"/>
      <c r="MZ532" s="111"/>
      <c r="NA532" s="111"/>
      <c r="NB532" s="111"/>
      <c r="NC532" s="111"/>
      <c r="ND532" s="111"/>
      <c r="NE532" s="111"/>
      <c r="NF532" s="111"/>
      <c r="NG532" s="111"/>
      <c r="NH532" s="111"/>
      <c r="NI532" s="111"/>
      <c r="NJ532" s="111"/>
      <c r="NK532" s="111"/>
      <c r="NL532" s="111"/>
      <c r="NM532" s="111"/>
      <c r="NN532" s="111"/>
      <c r="NO532" s="111"/>
      <c r="NP532" s="111"/>
      <c r="NQ532" s="111"/>
      <c r="NR532" s="111"/>
      <c r="NS532" s="111"/>
      <c r="NT532" s="111"/>
      <c r="NU532" s="111"/>
      <c r="NV532" s="111"/>
      <c r="NW532" s="111"/>
      <c r="NX532" s="111"/>
      <c r="NY532" s="111"/>
      <c r="NZ532" s="111"/>
      <c r="OA532" s="111"/>
      <c r="OB532" s="111"/>
      <c r="OC532" s="111"/>
      <c r="OD532" s="111"/>
      <c r="OE532" s="111"/>
      <c r="OF532" s="111"/>
      <c r="OG532" s="111"/>
      <c r="OH532" s="111"/>
      <c r="OI532" s="111"/>
      <c r="OJ532" s="111"/>
      <c r="OK532" s="111"/>
      <c r="OL532" s="111"/>
      <c r="OM532" s="111"/>
      <c r="ON532" s="111"/>
      <c r="OO532" s="111"/>
      <c r="OP532" s="111"/>
      <c r="OQ532" s="111"/>
      <c r="OR532" s="111"/>
      <c r="OS532" s="111"/>
      <c r="OT532" s="111"/>
      <c r="OU532" s="111"/>
      <c r="OV532" s="111"/>
      <c r="OW532" s="111"/>
      <c r="OX532" s="111"/>
      <c r="OY532" s="111"/>
      <c r="OZ532" s="111"/>
      <c r="PA532" s="111"/>
      <c r="PB532" s="111"/>
      <c r="PC532" s="111"/>
      <c r="PD532" s="111"/>
      <c r="PE532" s="111"/>
      <c r="PF532" s="111"/>
      <c r="PG532" s="111"/>
      <c r="PH532" s="111"/>
      <c r="PI532" s="111"/>
      <c r="PJ532" s="111"/>
      <c r="PK532" s="111"/>
      <c r="PL532" s="111"/>
      <c r="PM532" s="111"/>
      <c r="PN532" s="111"/>
      <c r="PO532" s="111"/>
      <c r="PP532" s="111"/>
      <c r="PQ532" s="111"/>
      <c r="PR532" s="111"/>
      <c r="PS532" s="111"/>
      <c r="PT532" s="111"/>
      <c r="PU532" s="111"/>
      <c r="PV532" s="111"/>
      <c r="PW532" s="111"/>
      <c r="PX532" s="111"/>
      <c r="PY532" s="111"/>
      <c r="PZ532" s="111"/>
      <c r="QA532" s="111"/>
      <c r="QB532" s="111"/>
      <c r="QC532" s="111"/>
      <c r="QD532" s="111"/>
      <c r="QE532" s="111"/>
      <c r="QF532" s="111"/>
      <c r="QG532" s="111"/>
      <c r="QH532" s="111"/>
      <c r="QI532" s="111"/>
      <c r="QJ532" s="111"/>
      <c r="QK532" s="111"/>
      <c r="QL532" s="111"/>
      <c r="QM532" s="111"/>
      <c r="QN532" s="111"/>
      <c r="QO532" s="111"/>
      <c r="QP532" s="111"/>
      <c r="QQ532" s="111"/>
      <c r="QR532" s="111"/>
      <c r="QS532" s="111"/>
      <c r="QT532" s="111"/>
      <c r="QU532" s="111"/>
      <c r="QV532" s="111"/>
      <c r="QW532" s="111"/>
      <c r="QX532" s="111"/>
      <c r="QY532" s="111"/>
      <c r="QZ532" s="111"/>
      <c r="RA532" s="111"/>
      <c r="RB532" s="111"/>
      <c r="RC532" s="111"/>
      <c r="RD532" s="111"/>
      <c r="RE532" s="111"/>
      <c r="RF532" s="111"/>
      <c r="RG532" s="111"/>
      <c r="RH532" s="111"/>
      <c r="RI532" s="111"/>
      <c r="RJ532" s="111"/>
      <c r="RK532" s="111"/>
      <c r="RL532" s="111"/>
      <c r="RM532" s="111"/>
      <c r="RN532" s="111"/>
      <c r="RO532" s="111"/>
      <c r="RP532" s="111"/>
      <c r="RQ532" s="111"/>
      <c r="RR532" s="111"/>
      <c r="RS532" s="111"/>
      <c r="RT532" s="111"/>
      <c r="RU532" s="111"/>
      <c r="RV532" s="111"/>
      <c r="RW532" s="111"/>
      <c r="RX532" s="111"/>
      <c r="RY532" s="111"/>
      <c r="RZ532" s="111"/>
      <c r="SA532" s="111"/>
      <c r="SB532" s="111"/>
      <c r="SC532" s="111"/>
      <c r="SD532" s="111"/>
      <c r="SE532" s="111"/>
      <c r="SF532" s="111"/>
      <c r="SG532" s="111"/>
      <c r="SH532" s="111"/>
      <c r="SI532" s="111"/>
      <c r="SJ532" s="111"/>
      <c r="SK532" s="111"/>
      <c r="SL532" s="111"/>
      <c r="SM532" s="111"/>
      <c r="SN532" s="111"/>
      <c r="SO532" s="111"/>
      <c r="SP532" s="111"/>
      <c r="SQ532" s="111"/>
      <c r="SR532" s="111"/>
      <c r="SS532" s="111"/>
      <c r="ST532" s="111"/>
      <c r="SU532" s="111"/>
      <c r="SV532" s="111"/>
      <c r="SW532" s="111"/>
      <c r="SX532" s="111"/>
      <c r="SY532" s="111"/>
      <c r="SZ532" s="111"/>
      <c r="TA532" s="111"/>
      <c r="TB532" s="111"/>
      <c r="TC532" s="111"/>
      <c r="TD532" s="111"/>
      <c r="TE532" s="111"/>
      <c r="TF532" s="111"/>
      <c r="TG532" s="111"/>
      <c r="TH532" s="111"/>
      <c r="TI532" s="111"/>
      <c r="TJ532" s="111"/>
      <c r="TK532" s="111"/>
      <c r="TL532" s="111"/>
      <c r="TM532" s="111"/>
      <c r="TN532" s="111"/>
      <c r="TO532" s="111"/>
      <c r="TP532" s="111"/>
      <c r="TQ532" s="111"/>
      <c r="TR532" s="111"/>
      <c r="TS532" s="111"/>
      <c r="TT532" s="111"/>
      <c r="TU532" s="111"/>
      <c r="TV532" s="111"/>
      <c r="TW532" s="111"/>
      <c r="TX532" s="111"/>
      <c r="TY532" s="111"/>
      <c r="TZ532" s="111"/>
      <c r="UA532" s="111"/>
      <c r="UB532" s="111"/>
      <c r="UC532" s="111"/>
      <c r="UD532" s="111"/>
      <c r="UE532" s="111"/>
      <c r="UF532" s="111"/>
      <c r="UG532" s="111"/>
      <c r="UH532" s="111"/>
      <c r="UI532" s="111"/>
      <c r="UJ532" s="111"/>
      <c r="UK532" s="111"/>
      <c r="UL532" s="111"/>
      <c r="UM532" s="111"/>
      <c r="UN532" s="111"/>
      <c r="UO532" s="111"/>
      <c r="UP532" s="111"/>
      <c r="UQ532" s="111"/>
      <c r="UR532" s="111"/>
      <c r="US532" s="111"/>
      <c r="UT532" s="111"/>
      <c r="UU532" s="111"/>
      <c r="UV532" s="111"/>
      <c r="UW532" s="111"/>
      <c r="UX532" s="111"/>
      <c r="UY532" s="111"/>
      <c r="UZ532" s="111"/>
      <c r="VA532" s="111"/>
      <c r="VB532" s="111"/>
      <c r="VC532" s="111"/>
      <c r="VD532" s="111"/>
      <c r="VE532" s="111"/>
      <c r="VF532" s="111"/>
      <c r="VG532" s="111"/>
      <c r="VH532" s="111"/>
      <c r="VI532" s="111"/>
      <c r="VJ532" s="111"/>
      <c r="VK532" s="111"/>
      <c r="VL532" s="111"/>
      <c r="VM532" s="111"/>
      <c r="VN532" s="111"/>
      <c r="VO532" s="111"/>
      <c r="VP532" s="111"/>
      <c r="VQ532" s="111"/>
      <c r="VR532" s="111"/>
      <c r="VS532" s="111"/>
      <c r="VT532" s="111"/>
      <c r="VU532" s="111"/>
      <c r="VV532" s="111"/>
      <c r="VW532" s="111"/>
      <c r="VX532" s="111"/>
      <c r="VY532" s="111"/>
      <c r="VZ532" s="111"/>
      <c r="WA532" s="111"/>
      <c r="WB532" s="111"/>
      <c r="WC532" s="111"/>
      <c r="WD532" s="111"/>
      <c r="WE532" s="111"/>
      <c r="WF532" s="111"/>
      <c r="WG532" s="111"/>
      <c r="WH532" s="111"/>
      <c r="WI532" s="111"/>
      <c r="WJ532" s="111"/>
      <c r="WK532" s="111"/>
      <c r="WL532" s="111"/>
      <c r="WM532" s="111"/>
      <c r="WN532" s="111"/>
      <c r="WO532" s="111"/>
      <c r="WP532" s="111"/>
      <c r="WQ532" s="111"/>
      <c r="WR532" s="111"/>
      <c r="WS532" s="111"/>
      <c r="WT532" s="111"/>
      <c r="WU532" s="111"/>
      <c r="WV532" s="111"/>
      <c r="WW532" s="111"/>
      <c r="WX532" s="111"/>
      <c r="WY532" s="111"/>
      <c r="WZ532" s="111"/>
      <c r="XA532" s="111"/>
      <c r="XB532" s="111"/>
      <c r="XC532" s="111"/>
      <c r="XD532" s="111"/>
      <c r="XE532" s="111"/>
      <c r="XF532" s="111"/>
      <c r="XG532" s="111"/>
      <c r="XH532" s="111"/>
      <c r="XI532" s="111"/>
      <c r="XJ532" s="111"/>
      <c r="XK532" s="111"/>
      <c r="XL532" s="111"/>
      <c r="XM532" s="111"/>
      <c r="XN532" s="111"/>
      <c r="XO532" s="111"/>
      <c r="XP532" s="111"/>
      <c r="XQ532" s="111"/>
      <c r="XR532" s="111"/>
      <c r="XS532" s="111"/>
      <c r="XT532" s="111"/>
      <c r="XU532" s="111"/>
      <c r="XV532" s="111"/>
      <c r="XW532" s="111"/>
      <c r="XX532" s="111"/>
      <c r="XY532" s="111"/>
      <c r="XZ532" s="111"/>
      <c r="YA532" s="111"/>
      <c r="YB532" s="111"/>
      <c r="YC532" s="111"/>
      <c r="YD532" s="111"/>
      <c r="YE532" s="111"/>
      <c r="YF532" s="111"/>
      <c r="YG532" s="111"/>
      <c r="YH532" s="111"/>
      <c r="YI532" s="111"/>
      <c r="YJ532" s="111"/>
      <c r="YK532" s="111"/>
      <c r="YL532" s="111"/>
      <c r="YM532" s="111"/>
      <c r="YN532" s="111"/>
      <c r="YO532" s="111"/>
      <c r="YP532" s="111"/>
      <c r="YQ532" s="111"/>
      <c r="YR532" s="111"/>
      <c r="YS532" s="111"/>
      <c r="YT532" s="111"/>
      <c r="YU532" s="111"/>
      <c r="YV532" s="111"/>
      <c r="YW532" s="111"/>
      <c r="YX532" s="111"/>
      <c r="YY532" s="111"/>
      <c r="YZ532" s="111"/>
      <c r="ZA532" s="111"/>
      <c r="ZB532" s="111"/>
      <c r="ZC532" s="111"/>
      <c r="ZD532" s="111"/>
      <c r="ZE532" s="111"/>
      <c r="ZF532" s="111"/>
      <c r="ZG532" s="111"/>
      <c r="ZH532" s="111"/>
      <c r="ZI532" s="111"/>
      <c r="ZJ532" s="111"/>
      <c r="ZK532" s="111"/>
      <c r="ZL532" s="111"/>
      <c r="ZM532" s="111"/>
      <c r="ZN532" s="111"/>
      <c r="ZO532" s="111"/>
      <c r="ZP532" s="111"/>
      <c r="ZQ532" s="111"/>
      <c r="ZR532" s="111"/>
      <c r="ZS532" s="111"/>
      <c r="ZT532" s="111"/>
      <c r="ZU532" s="111"/>
      <c r="ZV532" s="111"/>
      <c r="ZW532" s="111"/>
      <c r="ZX532" s="111"/>
      <c r="ZY532" s="111"/>
      <c r="ZZ532" s="111"/>
      <c r="AAA532" s="111"/>
      <c r="AAB532" s="111"/>
      <c r="AAC532" s="111"/>
      <c r="AAD532" s="111"/>
      <c r="AAE532" s="111"/>
      <c r="AAF532" s="111"/>
      <c r="AAG532" s="111"/>
      <c r="AAH532" s="111"/>
      <c r="AAI532" s="111"/>
      <c r="AAJ532" s="111"/>
      <c r="AAK532" s="111"/>
      <c r="AAL532" s="111"/>
      <c r="AAM532" s="111"/>
      <c r="AAN532" s="111"/>
      <c r="AAO532" s="111"/>
      <c r="AAP532" s="111"/>
      <c r="AAQ532" s="111"/>
      <c r="AAR532" s="111"/>
      <c r="AAS532" s="111"/>
      <c r="AAT532" s="111"/>
      <c r="AAU532" s="111"/>
      <c r="AAV532" s="111"/>
      <c r="AAW532" s="111"/>
      <c r="AAX532" s="111"/>
      <c r="AAY532" s="111"/>
      <c r="AAZ532" s="111"/>
      <c r="ABA532" s="111"/>
      <c r="ABB532" s="111"/>
      <c r="ABC532" s="111"/>
      <c r="ABD532" s="111"/>
      <c r="ABE532" s="111"/>
      <c r="ABF532" s="111"/>
      <c r="ABG532" s="111"/>
      <c r="ABH532" s="111"/>
      <c r="ABI532" s="111"/>
      <c r="ABJ532" s="111"/>
      <c r="ABK532" s="111"/>
      <c r="ABL532" s="111"/>
      <c r="ABM532" s="111"/>
      <c r="ABN532" s="111"/>
      <c r="ABO532" s="111"/>
      <c r="ABP532" s="111"/>
      <c r="ABQ532" s="111"/>
      <c r="ABR532" s="111"/>
      <c r="ABS532" s="111"/>
      <c r="ABT532" s="111"/>
      <c r="ABU532" s="111"/>
      <c r="ABV532" s="111"/>
      <c r="ABW532" s="111"/>
      <c r="ABX532" s="111"/>
      <c r="ABY532" s="111"/>
      <c r="ABZ532" s="111"/>
      <c r="ACA532" s="111"/>
      <c r="ACB532" s="111"/>
      <c r="ACC532" s="111"/>
      <c r="ACD532" s="111"/>
      <c r="ACE532" s="111"/>
      <c r="ACF532" s="111"/>
      <c r="ACG532" s="111"/>
      <c r="ACH532" s="111"/>
      <c r="ACI532" s="111"/>
      <c r="ACJ532" s="111"/>
      <c r="ACK532" s="111"/>
      <c r="ACL532" s="111"/>
      <c r="ACM532" s="111"/>
      <c r="ACN532" s="111"/>
      <c r="ACO532" s="111"/>
      <c r="ACP532" s="111"/>
      <c r="ACQ532" s="111"/>
      <c r="ACR532" s="111"/>
      <c r="ACS532" s="111"/>
      <c r="ACT532" s="111"/>
      <c r="ACU532" s="111"/>
      <c r="ACV532" s="111"/>
      <c r="ACW532" s="111"/>
      <c r="ACX532" s="111"/>
      <c r="ACY532" s="111"/>
      <c r="ACZ532" s="111"/>
      <c r="ADA532" s="111"/>
      <c r="ADB532" s="111"/>
      <c r="ADC532" s="111"/>
      <c r="ADD532" s="111"/>
      <c r="ADE532" s="111"/>
      <c r="ADF532" s="111"/>
      <c r="ADG532" s="111"/>
      <c r="ADH532" s="111"/>
      <c r="ADI532" s="111"/>
      <c r="ADJ532" s="111"/>
      <c r="ADK532" s="111"/>
      <c r="ADL532" s="111"/>
      <c r="ADM532" s="111"/>
      <c r="ADN532" s="111"/>
      <c r="ADO532" s="111"/>
      <c r="ADP532" s="111"/>
      <c r="ADQ532" s="111"/>
      <c r="ADR532" s="111"/>
      <c r="ADS532" s="111"/>
      <c r="ADT532" s="111"/>
      <c r="ADU532" s="111"/>
      <c r="ADV532" s="111"/>
    </row>
    <row r="533" spans="2:802" s="110" customFormat="1"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  <c r="AA533" s="111"/>
      <c r="AB533" s="111"/>
      <c r="AC533" s="111"/>
      <c r="AD533" s="111"/>
      <c r="AE533" s="111"/>
      <c r="AF533" s="111"/>
      <c r="AG533" s="111"/>
      <c r="AH533" s="111"/>
      <c r="AI533" s="111"/>
      <c r="AJ533" s="111"/>
      <c r="AK533" s="111"/>
      <c r="AL533" s="111"/>
      <c r="AM533" s="111"/>
      <c r="AN533" s="111"/>
      <c r="AO533" s="111"/>
      <c r="AP533" s="111"/>
      <c r="AQ533" s="111"/>
      <c r="AR533" s="111"/>
      <c r="AS533" s="111"/>
      <c r="AT533" s="111"/>
      <c r="AU533" s="111"/>
      <c r="AV533" s="111"/>
      <c r="AW533" s="111"/>
      <c r="AX533" s="111"/>
      <c r="AY533" s="111"/>
      <c r="AZ533" s="111"/>
      <c r="BA533" s="111"/>
      <c r="BB533" s="111"/>
      <c r="BC533" s="111"/>
      <c r="BD533" s="111"/>
      <c r="BE533" s="111"/>
      <c r="BF533" s="111"/>
      <c r="BG533" s="111"/>
      <c r="BH533" s="111"/>
      <c r="BI533" s="111"/>
      <c r="BJ533" s="111"/>
      <c r="BK533" s="111"/>
      <c r="BL533" s="111"/>
      <c r="BM533" s="111"/>
      <c r="BN533" s="111"/>
      <c r="BO533" s="111"/>
      <c r="BP533" s="111"/>
      <c r="BQ533" s="111"/>
      <c r="BR533" s="111"/>
      <c r="BS533" s="111"/>
      <c r="BT533" s="111"/>
      <c r="BU533" s="111"/>
      <c r="BV533" s="111"/>
      <c r="BW533" s="111"/>
      <c r="BX533" s="111"/>
      <c r="BY533" s="111"/>
      <c r="BZ533" s="111"/>
      <c r="CA533" s="111"/>
      <c r="CB533" s="111"/>
      <c r="CC533" s="111"/>
      <c r="CD533" s="111"/>
      <c r="CE533" s="111"/>
      <c r="CF533" s="111"/>
      <c r="CG533" s="111"/>
      <c r="CH533" s="111"/>
      <c r="CI533" s="111"/>
      <c r="CJ533" s="111"/>
      <c r="CK533" s="111"/>
      <c r="CL533" s="111"/>
      <c r="CM533" s="111"/>
      <c r="CN533" s="111"/>
      <c r="CO533" s="111"/>
      <c r="CP533" s="111"/>
      <c r="CQ533" s="111"/>
      <c r="CR533" s="111"/>
      <c r="CS533" s="111"/>
      <c r="CT533" s="111"/>
      <c r="CU533" s="111"/>
      <c r="CV533" s="111"/>
      <c r="CW533" s="111"/>
      <c r="CX533" s="111"/>
      <c r="CY533" s="111"/>
      <c r="CZ533" s="111"/>
      <c r="DA533" s="111"/>
      <c r="DB533" s="111"/>
      <c r="DC533" s="111"/>
      <c r="DD533" s="111"/>
      <c r="DE533" s="111"/>
      <c r="DF533" s="111"/>
      <c r="DG533" s="111"/>
      <c r="DH533" s="111"/>
      <c r="DI533" s="111"/>
      <c r="DJ533" s="111"/>
      <c r="DK533" s="111"/>
      <c r="DL533" s="111"/>
      <c r="DM533" s="111"/>
      <c r="DN533" s="111"/>
      <c r="DO533" s="111"/>
      <c r="DP533" s="111"/>
      <c r="DQ533" s="111"/>
      <c r="DR533" s="111"/>
      <c r="DS533" s="111"/>
      <c r="DT533" s="111"/>
      <c r="DU533" s="111"/>
      <c r="DV533" s="111"/>
      <c r="DW533" s="111"/>
      <c r="DX533" s="111"/>
      <c r="DY533" s="111"/>
      <c r="DZ533" s="111"/>
      <c r="EA533" s="111"/>
      <c r="EB533" s="111"/>
      <c r="EC533" s="111"/>
      <c r="ED533" s="111"/>
      <c r="EE533" s="111"/>
      <c r="EF533" s="111"/>
      <c r="EG533" s="111"/>
      <c r="EH533" s="111"/>
      <c r="EI533" s="111"/>
      <c r="EJ533" s="111"/>
      <c r="EK533" s="111"/>
      <c r="EL533" s="111"/>
      <c r="EM533" s="111"/>
      <c r="EN533" s="111"/>
      <c r="EO533" s="111"/>
      <c r="EP533" s="111"/>
      <c r="EQ533" s="111"/>
      <c r="ER533" s="111"/>
      <c r="ES533" s="111"/>
      <c r="ET533" s="111"/>
      <c r="EU533" s="111"/>
      <c r="EV533" s="111"/>
      <c r="EW533" s="111"/>
      <c r="EX533" s="111"/>
      <c r="EY533" s="111"/>
      <c r="EZ533" s="111"/>
      <c r="FA533" s="111"/>
      <c r="FB533" s="111"/>
      <c r="FC533" s="111"/>
      <c r="FD533" s="111"/>
      <c r="FE533" s="111"/>
      <c r="FF533" s="111"/>
      <c r="FG533" s="111"/>
      <c r="FH533" s="111"/>
      <c r="FI533" s="111"/>
      <c r="FJ533" s="111"/>
      <c r="FK533" s="111"/>
      <c r="FL533" s="111"/>
      <c r="FM533" s="111"/>
      <c r="FN533" s="111"/>
      <c r="FO533" s="111"/>
      <c r="FP533" s="111"/>
      <c r="FQ533" s="111"/>
      <c r="FR533" s="111"/>
      <c r="FS533" s="111"/>
      <c r="FT533" s="111"/>
      <c r="FU533" s="111"/>
      <c r="FV533" s="111"/>
      <c r="FW533" s="111"/>
      <c r="FX533" s="111"/>
      <c r="FY533" s="111"/>
      <c r="FZ533" s="111"/>
      <c r="GA533" s="111"/>
      <c r="GB533" s="111"/>
      <c r="GC533" s="111"/>
      <c r="GD533" s="111"/>
      <c r="GE533" s="111"/>
      <c r="GF533" s="111"/>
      <c r="GG533" s="111"/>
      <c r="GH533" s="111"/>
      <c r="GI533" s="111"/>
      <c r="GJ533" s="111"/>
      <c r="GK533" s="111"/>
      <c r="GL533" s="111"/>
      <c r="GM533" s="111"/>
      <c r="GN533" s="111"/>
      <c r="GO533" s="111"/>
      <c r="GP533" s="111"/>
      <c r="GQ533" s="111"/>
      <c r="GR533" s="111"/>
      <c r="GS533" s="111"/>
      <c r="GT533" s="111"/>
      <c r="GU533" s="111"/>
      <c r="GV533" s="111"/>
      <c r="GW533" s="111"/>
      <c r="GX533" s="111"/>
      <c r="GY533" s="111"/>
      <c r="GZ533" s="111"/>
      <c r="HA533" s="111"/>
      <c r="HB533" s="111"/>
      <c r="HC533" s="111"/>
      <c r="HD533" s="111"/>
      <c r="HE533" s="111"/>
      <c r="HF533" s="111"/>
      <c r="HG533" s="111"/>
      <c r="HH533" s="111"/>
      <c r="HI533" s="111"/>
      <c r="HJ533" s="111"/>
      <c r="HK533" s="111"/>
      <c r="HL533" s="111"/>
      <c r="HM533" s="111"/>
      <c r="HN533" s="111"/>
      <c r="HO533" s="111"/>
      <c r="HP533" s="111"/>
      <c r="HQ533" s="111"/>
      <c r="HR533" s="111"/>
      <c r="HS533" s="111"/>
      <c r="HT533" s="111"/>
      <c r="HU533" s="111"/>
      <c r="HV533" s="111"/>
      <c r="HW533" s="111"/>
      <c r="HX533" s="111"/>
      <c r="HY533" s="111"/>
      <c r="HZ533" s="111"/>
      <c r="IA533" s="111"/>
      <c r="IB533" s="111"/>
      <c r="IC533" s="111"/>
      <c r="ID533" s="111"/>
      <c r="IE533" s="111"/>
      <c r="IF533" s="111"/>
      <c r="IG533" s="111"/>
      <c r="IH533" s="111"/>
      <c r="II533" s="111"/>
      <c r="IJ533" s="111"/>
      <c r="IK533" s="111"/>
      <c r="IL533" s="111"/>
      <c r="IM533" s="111"/>
      <c r="IN533" s="111"/>
      <c r="IO533" s="111"/>
      <c r="IP533" s="111"/>
      <c r="IQ533" s="111"/>
      <c r="IR533" s="111"/>
      <c r="IS533" s="111"/>
      <c r="IT533" s="111"/>
      <c r="IU533" s="111"/>
      <c r="IV533" s="111"/>
      <c r="IW533" s="111"/>
      <c r="IX533" s="111"/>
      <c r="IY533" s="111"/>
      <c r="IZ533" s="111"/>
      <c r="JA533" s="111"/>
      <c r="JB533" s="111"/>
      <c r="JC533" s="111"/>
      <c r="JD533" s="111"/>
      <c r="JE533" s="111"/>
      <c r="JF533" s="111"/>
      <c r="JG533" s="111"/>
      <c r="JH533" s="111"/>
      <c r="JI533" s="111"/>
      <c r="JJ533" s="111"/>
      <c r="JK533" s="111"/>
      <c r="JL533" s="111"/>
      <c r="JM533" s="111"/>
      <c r="JN533" s="111"/>
      <c r="JO533" s="111"/>
      <c r="JP533" s="111"/>
      <c r="JQ533" s="111"/>
      <c r="JR533" s="111"/>
      <c r="JS533" s="111"/>
      <c r="JT533" s="111"/>
      <c r="JU533" s="111"/>
      <c r="JV533" s="111"/>
      <c r="JW533" s="111"/>
      <c r="JX533" s="111"/>
      <c r="JY533" s="111"/>
      <c r="JZ533" s="111"/>
      <c r="KA533" s="111"/>
      <c r="KB533" s="111"/>
      <c r="KC533" s="111"/>
      <c r="KD533" s="111"/>
      <c r="KE533" s="111"/>
      <c r="KF533" s="111"/>
      <c r="KG533" s="111"/>
      <c r="KH533" s="111"/>
      <c r="KI533" s="111"/>
      <c r="KJ533" s="111"/>
      <c r="KK533" s="111"/>
      <c r="KL533" s="111"/>
      <c r="KM533" s="111"/>
      <c r="KN533" s="111"/>
      <c r="KO533" s="111"/>
      <c r="KP533" s="111"/>
      <c r="KQ533" s="111"/>
      <c r="KR533" s="111"/>
      <c r="KS533" s="111"/>
      <c r="KT533" s="111"/>
      <c r="KU533" s="111"/>
      <c r="KV533" s="111"/>
      <c r="KW533" s="111"/>
      <c r="KX533" s="111"/>
      <c r="KY533" s="111"/>
      <c r="KZ533" s="111"/>
      <c r="LA533" s="111"/>
      <c r="LB533" s="111"/>
      <c r="LC533" s="111"/>
      <c r="LD533" s="111"/>
      <c r="LE533" s="111"/>
      <c r="LF533" s="111"/>
      <c r="LG533" s="111"/>
      <c r="LH533" s="111"/>
      <c r="LI533" s="111"/>
      <c r="LJ533" s="111"/>
      <c r="LK533" s="111"/>
      <c r="LL533" s="111"/>
      <c r="LM533" s="111"/>
      <c r="LN533" s="111"/>
      <c r="LO533" s="111"/>
      <c r="LP533" s="111"/>
      <c r="LQ533" s="111"/>
      <c r="LR533" s="111"/>
      <c r="LS533" s="111"/>
      <c r="LT533" s="111"/>
      <c r="LU533" s="111"/>
      <c r="LV533" s="111"/>
      <c r="LW533" s="111"/>
      <c r="LX533" s="111"/>
      <c r="LY533" s="111"/>
      <c r="LZ533" s="111"/>
      <c r="MA533" s="111"/>
      <c r="MB533" s="111"/>
      <c r="MC533" s="111"/>
      <c r="MD533" s="111"/>
      <c r="ME533" s="111"/>
      <c r="MF533" s="111"/>
      <c r="MG533" s="111"/>
      <c r="MH533" s="111"/>
      <c r="MI533" s="111"/>
      <c r="MJ533" s="111"/>
      <c r="MK533" s="111"/>
      <c r="ML533" s="111"/>
      <c r="MM533" s="111"/>
      <c r="MN533" s="111"/>
      <c r="MO533" s="111"/>
      <c r="MP533" s="111"/>
      <c r="MQ533" s="111"/>
      <c r="MR533" s="111"/>
      <c r="MS533" s="111"/>
      <c r="MT533" s="111"/>
      <c r="MU533" s="111"/>
      <c r="MV533" s="111"/>
      <c r="MW533" s="111"/>
      <c r="MX533" s="111"/>
      <c r="MY533" s="111"/>
      <c r="MZ533" s="111"/>
      <c r="NA533" s="111"/>
      <c r="NB533" s="111"/>
      <c r="NC533" s="111"/>
      <c r="ND533" s="111"/>
      <c r="NE533" s="111"/>
      <c r="NF533" s="111"/>
      <c r="NG533" s="111"/>
      <c r="NH533" s="111"/>
      <c r="NI533" s="111"/>
      <c r="NJ533" s="111"/>
      <c r="NK533" s="111"/>
      <c r="NL533" s="111"/>
      <c r="NM533" s="111"/>
      <c r="NN533" s="111"/>
      <c r="NO533" s="111"/>
      <c r="NP533" s="111"/>
      <c r="NQ533" s="111"/>
      <c r="NR533" s="111"/>
      <c r="NS533" s="111"/>
      <c r="NT533" s="111"/>
      <c r="NU533" s="111"/>
      <c r="NV533" s="111"/>
      <c r="NW533" s="111"/>
      <c r="NX533" s="111"/>
      <c r="NY533" s="111"/>
      <c r="NZ533" s="111"/>
      <c r="OA533" s="111"/>
      <c r="OB533" s="111"/>
      <c r="OC533" s="111"/>
      <c r="OD533" s="111"/>
      <c r="OE533" s="111"/>
      <c r="OF533" s="111"/>
      <c r="OG533" s="111"/>
      <c r="OH533" s="111"/>
      <c r="OI533" s="111"/>
      <c r="OJ533" s="111"/>
      <c r="OK533" s="111"/>
      <c r="OL533" s="111"/>
      <c r="OM533" s="111"/>
      <c r="ON533" s="111"/>
      <c r="OO533" s="111"/>
      <c r="OP533" s="111"/>
      <c r="OQ533" s="111"/>
      <c r="OR533" s="111"/>
      <c r="OS533" s="111"/>
      <c r="OT533" s="111"/>
      <c r="OU533" s="111"/>
      <c r="OV533" s="111"/>
      <c r="OW533" s="111"/>
      <c r="OX533" s="111"/>
      <c r="OY533" s="111"/>
      <c r="OZ533" s="111"/>
      <c r="PA533" s="111"/>
      <c r="PB533" s="111"/>
      <c r="PC533" s="111"/>
      <c r="PD533" s="111"/>
      <c r="PE533" s="111"/>
      <c r="PF533" s="111"/>
      <c r="PG533" s="111"/>
      <c r="PH533" s="111"/>
      <c r="PI533" s="111"/>
      <c r="PJ533" s="111"/>
      <c r="PK533" s="111"/>
      <c r="PL533" s="111"/>
      <c r="PM533" s="111"/>
      <c r="PN533" s="111"/>
      <c r="PO533" s="111"/>
      <c r="PP533" s="111"/>
      <c r="PQ533" s="111"/>
      <c r="PR533" s="111"/>
      <c r="PS533" s="111"/>
      <c r="PT533" s="111"/>
      <c r="PU533" s="111"/>
      <c r="PV533" s="111"/>
      <c r="PW533" s="111"/>
      <c r="PX533" s="111"/>
      <c r="PY533" s="111"/>
      <c r="PZ533" s="111"/>
      <c r="QA533" s="111"/>
      <c r="QB533" s="111"/>
      <c r="QC533" s="111"/>
      <c r="QD533" s="111"/>
      <c r="QE533" s="111"/>
      <c r="QF533" s="111"/>
      <c r="QG533" s="111"/>
      <c r="QH533" s="111"/>
      <c r="QI533" s="111"/>
      <c r="QJ533" s="111"/>
      <c r="QK533" s="111"/>
      <c r="QL533" s="111"/>
      <c r="QM533" s="111"/>
      <c r="QN533" s="111"/>
      <c r="QO533" s="111"/>
      <c r="QP533" s="111"/>
      <c r="QQ533" s="111"/>
      <c r="QR533" s="111"/>
      <c r="QS533" s="111"/>
      <c r="QT533" s="111"/>
      <c r="QU533" s="111"/>
      <c r="QV533" s="111"/>
      <c r="QW533" s="111"/>
      <c r="QX533" s="111"/>
      <c r="QY533" s="111"/>
      <c r="QZ533" s="111"/>
      <c r="RA533" s="111"/>
      <c r="RB533" s="111"/>
      <c r="RC533" s="111"/>
      <c r="RD533" s="111"/>
      <c r="RE533" s="111"/>
      <c r="RF533" s="111"/>
      <c r="RG533" s="111"/>
      <c r="RH533" s="111"/>
      <c r="RI533" s="111"/>
      <c r="RJ533" s="111"/>
      <c r="RK533" s="111"/>
      <c r="RL533" s="111"/>
      <c r="RM533" s="111"/>
      <c r="RN533" s="111"/>
      <c r="RO533" s="111"/>
      <c r="RP533" s="111"/>
      <c r="RQ533" s="111"/>
      <c r="RR533" s="111"/>
      <c r="RS533" s="111"/>
      <c r="RT533" s="111"/>
      <c r="RU533" s="111"/>
      <c r="RV533" s="111"/>
      <c r="RW533" s="111"/>
      <c r="RX533" s="111"/>
      <c r="RY533" s="111"/>
      <c r="RZ533" s="111"/>
      <c r="SA533" s="111"/>
      <c r="SB533" s="111"/>
      <c r="SC533" s="111"/>
      <c r="SD533" s="111"/>
      <c r="SE533" s="111"/>
      <c r="SF533" s="111"/>
      <c r="SG533" s="111"/>
      <c r="SH533" s="111"/>
      <c r="SI533" s="111"/>
      <c r="SJ533" s="111"/>
      <c r="SK533" s="111"/>
      <c r="SL533" s="111"/>
      <c r="SM533" s="111"/>
      <c r="SN533" s="111"/>
      <c r="SO533" s="111"/>
      <c r="SP533" s="111"/>
      <c r="SQ533" s="111"/>
      <c r="SR533" s="111"/>
      <c r="SS533" s="111"/>
      <c r="ST533" s="111"/>
      <c r="SU533" s="111"/>
      <c r="SV533" s="111"/>
      <c r="SW533" s="111"/>
      <c r="SX533" s="111"/>
      <c r="SY533" s="111"/>
      <c r="SZ533" s="111"/>
      <c r="TA533" s="111"/>
      <c r="TB533" s="111"/>
      <c r="TC533" s="111"/>
      <c r="TD533" s="111"/>
      <c r="TE533" s="111"/>
      <c r="TF533" s="111"/>
      <c r="TG533" s="111"/>
      <c r="TH533" s="111"/>
      <c r="TI533" s="111"/>
      <c r="TJ533" s="111"/>
      <c r="TK533" s="111"/>
      <c r="TL533" s="111"/>
      <c r="TM533" s="111"/>
      <c r="TN533" s="111"/>
      <c r="TO533" s="111"/>
      <c r="TP533" s="111"/>
      <c r="TQ533" s="111"/>
      <c r="TR533" s="111"/>
      <c r="TS533" s="111"/>
      <c r="TT533" s="111"/>
      <c r="TU533" s="111"/>
      <c r="TV533" s="111"/>
      <c r="TW533" s="111"/>
      <c r="TX533" s="111"/>
      <c r="TY533" s="111"/>
      <c r="TZ533" s="111"/>
      <c r="UA533" s="111"/>
      <c r="UB533" s="111"/>
      <c r="UC533" s="111"/>
      <c r="UD533" s="111"/>
      <c r="UE533" s="111"/>
      <c r="UF533" s="111"/>
      <c r="UG533" s="111"/>
      <c r="UH533" s="111"/>
      <c r="UI533" s="111"/>
      <c r="UJ533" s="111"/>
      <c r="UK533" s="111"/>
      <c r="UL533" s="111"/>
      <c r="UM533" s="111"/>
      <c r="UN533" s="111"/>
      <c r="UO533" s="111"/>
      <c r="UP533" s="111"/>
      <c r="UQ533" s="111"/>
      <c r="UR533" s="111"/>
      <c r="US533" s="111"/>
      <c r="UT533" s="111"/>
      <c r="UU533" s="111"/>
      <c r="UV533" s="111"/>
      <c r="UW533" s="111"/>
      <c r="UX533" s="111"/>
      <c r="UY533" s="111"/>
      <c r="UZ533" s="111"/>
      <c r="VA533" s="111"/>
      <c r="VB533" s="111"/>
      <c r="VC533" s="111"/>
      <c r="VD533" s="111"/>
      <c r="VE533" s="111"/>
      <c r="VF533" s="111"/>
      <c r="VG533" s="111"/>
      <c r="VH533" s="111"/>
      <c r="VI533" s="111"/>
      <c r="VJ533" s="111"/>
      <c r="VK533" s="111"/>
      <c r="VL533" s="111"/>
      <c r="VM533" s="111"/>
      <c r="VN533" s="111"/>
      <c r="VO533" s="111"/>
      <c r="VP533" s="111"/>
      <c r="VQ533" s="111"/>
      <c r="VR533" s="111"/>
      <c r="VS533" s="111"/>
      <c r="VT533" s="111"/>
      <c r="VU533" s="111"/>
      <c r="VV533" s="111"/>
      <c r="VW533" s="111"/>
      <c r="VX533" s="111"/>
      <c r="VY533" s="111"/>
      <c r="VZ533" s="111"/>
      <c r="WA533" s="111"/>
      <c r="WB533" s="111"/>
      <c r="WC533" s="111"/>
      <c r="WD533" s="111"/>
      <c r="WE533" s="111"/>
      <c r="WF533" s="111"/>
      <c r="WG533" s="111"/>
      <c r="WH533" s="111"/>
      <c r="WI533" s="111"/>
      <c r="WJ533" s="111"/>
      <c r="WK533" s="111"/>
      <c r="WL533" s="111"/>
      <c r="WM533" s="111"/>
      <c r="WN533" s="111"/>
      <c r="WO533" s="111"/>
      <c r="WP533" s="111"/>
      <c r="WQ533" s="111"/>
      <c r="WR533" s="111"/>
      <c r="WS533" s="111"/>
      <c r="WT533" s="111"/>
      <c r="WU533" s="111"/>
      <c r="WV533" s="111"/>
      <c r="WW533" s="111"/>
      <c r="WX533" s="111"/>
      <c r="WY533" s="111"/>
      <c r="WZ533" s="111"/>
      <c r="XA533" s="111"/>
      <c r="XB533" s="111"/>
      <c r="XC533" s="111"/>
      <c r="XD533" s="111"/>
      <c r="XE533" s="111"/>
      <c r="XF533" s="111"/>
      <c r="XG533" s="111"/>
      <c r="XH533" s="111"/>
      <c r="XI533" s="111"/>
      <c r="XJ533" s="111"/>
      <c r="XK533" s="111"/>
      <c r="XL533" s="111"/>
      <c r="XM533" s="111"/>
      <c r="XN533" s="111"/>
      <c r="XO533" s="111"/>
      <c r="XP533" s="111"/>
      <c r="XQ533" s="111"/>
      <c r="XR533" s="111"/>
      <c r="XS533" s="111"/>
      <c r="XT533" s="111"/>
      <c r="XU533" s="111"/>
      <c r="XV533" s="111"/>
      <c r="XW533" s="111"/>
      <c r="XX533" s="111"/>
      <c r="XY533" s="111"/>
      <c r="XZ533" s="111"/>
      <c r="YA533" s="111"/>
      <c r="YB533" s="111"/>
      <c r="YC533" s="111"/>
      <c r="YD533" s="111"/>
      <c r="YE533" s="111"/>
      <c r="YF533" s="111"/>
      <c r="YG533" s="111"/>
      <c r="YH533" s="111"/>
      <c r="YI533" s="111"/>
      <c r="YJ533" s="111"/>
      <c r="YK533" s="111"/>
      <c r="YL533" s="111"/>
      <c r="YM533" s="111"/>
      <c r="YN533" s="111"/>
      <c r="YO533" s="111"/>
      <c r="YP533" s="111"/>
      <c r="YQ533" s="111"/>
      <c r="YR533" s="111"/>
      <c r="YS533" s="111"/>
      <c r="YT533" s="111"/>
      <c r="YU533" s="111"/>
      <c r="YV533" s="111"/>
      <c r="YW533" s="111"/>
      <c r="YX533" s="111"/>
      <c r="YY533" s="111"/>
      <c r="YZ533" s="111"/>
      <c r="ZA533" s="111"/>
      <c r="ZB533" s="111"/>
      <c r="ZC533" s="111"/>
      <c r="ZD533" s="111"/>
      <c r="ZE533" s="111"/>
      <c r="ZF533" s="111"/>
      <c r="ZG533" s="111"/>
      <c r="ZH533" s="111"/>
      <c r="ZI533" s="111"/>
      <c r="ZJ533" s="111"/>
      <c r="ZK533" s="111"/>
      <c r="ZL533" s="111"/>
      <c r="ZM533" s="111"/>
      <c r="ZN533" s="111"/>
      <c r="ZO533" s="111"/>
      <c r="ZP533" s="111"/>
      <c r="ZQ533" s="111"/>
      <c r="ZR533" s="111"/>
      <c r="ZS533" s="111"/>
      <c r="ZT533" s="111"/>
      <c r="ZU533" s="111"/>
      <c r="ZV533" s="111"/>
      <c r="ZW533" s="111"/>
      <c r="ZX533" s="111"/>
      <c r="ZY533" s="111"/>
      <c r="ZZ533" s="111"/>
      <c r="AAA533" s="111"/>
      <c r="AAB533" s="111"/>
      <c r="AAC533" s="111"/>
      <c r="AAD533" s="111"/>
      <c r="AAE533" s="111"/>
      <c r="AAF533" s="111"/>
      <c r="AAG533" s="111"/>
      <c r="AAH533" s="111"/>
      <c r="AAI533" s="111"/>
      <c r="AAJ533" s="111"/>
      <c r="AAK533" s="111"/>
      <c r="AAL533" s="111"/>
      <c r="AAM533" s="111"/>
      <c r="AAN533" s="111"/>
      <c r="AAO533" s="111"/>
      <c r="AAP533" s="111"/>
      <c r="AAQ533" s="111"/>
      <c r="AAR533" s="111"/>
      <c r="AAS533" s="111"/>
      <c r="AAT533" s="111"/>
      <c r="AAU533" s="111"/>
      <c r="AAV533" s="111"/>
      <c r="AAW533" s="111"/>
      <c r="AAX533" s="111"/>
      <c r="AAY533" s="111"/>
      <c r="AAZ533" s="111"/>
      <c r="ABA533" s="111"/>
      <c r="ABB533" s="111"/>
      <c r="ABC533" s="111"/>
      <c r="ABD533" s="111"/>
      <c r="ABE533" s="111"/>
      <c r="ABF533" s="111"/>
      <c r="ABG533" s="111"/>
      <c r="ABH533" s="111"/>
      <c r="ABI533" s="111"/>
      <c r="ABJ533" s="111"/>
      <c r="ABK533" s="111"/>
      <c r="ABL533" s="111"/>
      <c r="ABM533" s="111"/>
      <c r="ABN533" s="111"/>
      <c r="ABO533" s="111"/>
      <c r="ABP533" s="111"/>
      <c r="ABQ533" s="111"/>
      <c r="ABR533" s="111"/>
      <c r="ABS533" s="111"/>
      <c r="ABT533" s="111"/>
      <c r="ABU533" s="111"/>
      <c r="ABV533" s="111"/>
      <c r="ABW533" s="111"/>
      <c r="ABX533" s="111"/>
      <c r="ABY533" s="111"/>
      <c r="ABZ533" s="111"/>
      <c r="ACA533" s="111"/>
      <c r="ACB533" s="111"/>
      <c r="ACC533" s="111"/>
      <c r="ACD533" s="111"/>
      <c r="ACE533" s="111"/>
      <c r="ACF533" s="111"/>
      <c r="ACG533" s="111"/>
      <c r="ACH533" s="111"/>
      <c r="ACI533" s="111"/>
      <c r="ACJ533" s="111"/>
      <c r="ACK533" s="111"/>
      <c r="ACL533" s="111"/>
      <c r="ACM533" s="111"/>
      <c r="ACN533" s="111"/>
      <c r="ACO533" s="111"/>
      <c r="ACP533" s="111"/>
      <c r="ACQ533" s="111"/>
      <c r="ACR533" s="111"/>
      <c r="ACS533" s="111"/>
      <c r="ACT533" s="111"/>
      <c r="ACU533" s="111"/>
      <c r="ACV533" s="111"/>
      <c r="ACW533" s="111"/>
      <c r="ACX533" s="111"/>
      <c r="ACY533" s="111"/>
      <c r="ACZ533" s="111"/>
      <c r="ADA533" s="111"/>
      <c r="ADB533" s="111"/>
      <c r="ADC533" s="111"/>
      <c r="ADD533" s="111"/>
      <c r="ADE533" s="111"/>
      <c r="ADF533" s="111"/>
      <c r="ADG533" s="111"/>
      <c r="ADH533" s="111"/>
      <c r="ADI533" s="111"/>
      <c r="ADJ533" s="111"/>
      <c r="ADK533" s="111"/>
      <c r="ADL533" s="111"/>
      <c r="ADM533" s="111"/>
      <c r="ADN533" s="111"/>
      <c r="ADO533" s="111"/>
      <c r="ADP533" s="111"/>
      <c r="ADQ533" s="111"/>
      <c r="ADR533" s="111"/>
      <c r="ADS533" s="111"/>
      <c r="ADT533" s="111"/>
      <c r="ADU533" s="111"/>
      <c r="ADV533" s="111"/>
    </row>
    <row r="534" spans="2:802" s="110" customFormat="1"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  <c r="AA534" s="111"/>
      <c r="AB534" s="111"/>
      <c r="AC534" s="111"/>
      <c r="AD534" s="111"/>
      <c r="AE534" s="111"/>
      <c r="AF534" s="111"/>
      <c r="AG534" s="111"/>
      <c r="AH534" s="111"/>
      <c r="AI534" s="111"/>
      <c r="AJ534" s="111"/>
      <c r="AK534" s="111"/>
      <c r="AL534" s="111"/>
      <c r="AM534" s="111"/>
      <c r="AN534" s="111"/>
      <c r="AO534" s="111"/>
      <c r="AP534" s="111"/>
      <c r="AQ534" s="111"/>
      <c r="AR534" s="111"/>
      <c r="AS534" s="111"/>
      <c r="AT534" s="111"/>
      <c r="AU534" s="111"/>
      <c r="AV534" s="111"/>
      <c r="AW534" s="111"/>
      <c r="AX534" s="111"/>
      <c r="AY534" s="111"/>
      <c r="AZ534" s="111"/>
      <c r="BA534" s="111"/>
      <c r="BB534" s="111"/>
      <c r="BC534" s="111"/>
      <c r="BD534" s="111"/>
      <c r="BE534" s="111"/>
      <c r="BF534" s="111"/>
      <c r="BG534" s="111"/>
      <c r="BH534" s="111"/>
      <c r="BI534" s="111"/>
      <c r="BJ534" s="111"/>
      <c r="BK534" s="111"/>
      <c r="BL534" s="111"/>
      <c r="BM534" s="111"/>
      <c r="BN534" s="111"/>
      <c r="BO534" s="111"/>
      <c r="BP534" s="111"/>
      <c r="BQ534" s="111"/>
      <c r="BR534" s="111"/>
      <c r="BS534" s="111"/>
      <c r="BT534" s="111"/>
      <c r="BU534" s="111"/>
      <c r="BV534" s="111"/>
      <c r="BW534" s="111"/>
      <c r="BX534" s="111"/>
      <c r="BY534" s="111"/>
      <c r="BZ534" s="111"/>
      <c r="CA534" s="111"/>
      <c r="CB534" s="111"/>
      <c r="CC534" s="111"/>
      <c r="CD534" s="111"/>
      <c r="CE534" s="111"/>
      <c r="CF534" s="111"/>
      <c r="CG534" s="111"/>
      <c r="CH534" s="111"/>
      <c r="CI534" s="111"/>
      <c r="CJ534" s="111"/>
      <c r="CK534" s="111"/>
      <c r="CL534" s="111"/>
      <c r="CM534" s="111"/>
      <c r="CN534" s="111"/>
      <c r="CO534" s="111"/>
      <c r="CP534" s="111"/>
      <c r="CQ534" s="111"/>
      <c r="CR534" s="111"/>
      <c r="CS534" s="111"/>
      <c r="CT534" s="111"/>
      <c r="CU534" s="111"/>
      <c r="CV534" s="111"/>
      <c r="CW534" s="111"/>
      <c r="CX534" s="111"/>
      <c r="CY534" s="111"/>
      <c r="CZ534" s="111"/>
      <c r="DA534" s="111"/>
      <c r="DB534" s="111"/>
      <c r="DC534" s="111"/>
      <c r="DD534" s="111"/>
      <c r="DE534" s="111"/>
      <c r="DF534" s="111"/>
      <c r="DG534" s="111"/>
      <c r="DH534" s="111"/>
      <c r="DI534" s="111"/>
      <c r="DJ534" s="111"/>
      <c r="DK534" s="111"/>
      <c r="DL534" s="111"/>
      <c r="DM534" s="111"/>
      <c r="DN534" s="111"/>
      <c r="DO534" s="111"/>
      <c r="DP534" s="111"/>
      <c r="DQ534" s="111"/>
      <c r="DR534" s="111"/>
      <c r="DS534" s="111"/>
      <c r="DT534" s="111"/>
      <c r="DU534" s="111"/>
      <c r="DV534" s="111"/>
      <c r="DW534" s="111"/>
      <c r="DX534" s="111"/>
      <c r="DY534" s="111"/>
      <c r="DZ534" s="111"/>
      <c r="EA534" s="111"/>
      <c r="EB534" s="111"/>
      <c r="EC534" s="111"/>
      <c r="ED534" s="111"/>
      <c r="EE534" s="111"/>
      <c r="EF534" s="111"/>
      <c r="EG534" s="111"/>
      <c r="EH534" s="111"/>
      <c r="EI534" s="111"/>
      <c r="EJ534" s="111"/>
      <c r="EK534" s="111"/>
      <c r="EL534" s="111"/>
      <c r="EM534" s="111"/>
      <c r="EN534" s="111"/>
      <c r="EO534" s="111"/>
      <c r="EP534" s="111"/>
      <c r="EQ534" s="111"/>
      <c r="ER534" s="111"/>
      <c r="ES534" s="111"/>
      <c r="ET534" s="111"/>
      <c r="EU534" s="111"/>
      <c r="EV534" s="111"/>
      <c r="EW534" s="111"/>
      <c r="EX534" s="111"/>
      <c r="EY534" s="111"/>
      <c r="EZ534" s="111"/>
      <c r="FA534" s="111"/>
      <c r="FB534" s="111"/>
      <c r="FC534" s="111"/>
      <c r="FD534" s="111"/>
      <c r="FE534" s="111"/>
      <c r="FF534" s="111"/>
      <c r="FG534" s="111"/>
      <c r="FH534" s="111"/>
      <c r="FI534" s="111"/>
      <c r="FJ534" s="111"/>
      <c r="FK534" s="111"/>
      <c r="FL534" s="111"/>
      <c r="FM534" s="111"/>
      <c r="FN534" s="111"/>
      <c r="FO534" s="111"/>
      <c r="FP534" s="111"/>
      <c r="FQ534" s="111"/>
      <c r="FR534" s="111"/>
      <c r="FS534" s="111"/>
      <c r="FT534" s="111"/>
      <c r="FU534" s="111"/>
      <c r="FV534" s="111"/>
      <c r="FW534" s="111"/>
      <c r="FX534" s="111"/>
      <c r="FY534" s="111"/>
      <c r="FZ534" s="111"/>
      <c r="GA534" s="111"/>
      <c r="GB534" s="111"/>
      <c r="GC534" s="111"/>
      <c r="GD534" s="111"/>
      <c r="GE534" s="111"/>
      <c r="GF534" s="111"/>
      <c r="GG534" s="111"/>
      <c r="GH534" s="111"/>
      <c r="GI534" s="111"/>
      <c r="GJ534" s="111"/>
      <c r="GK534" s="111"/>
      <c r="GL534" s="111"/>
      <c r="GM534" s="111"/>
      <c r="GN534" s="111"/>
      <c r="GO534" s="111"/>
      <c r="GP534" s="111"/>
      <c r="GQ534" s="111"/>
      <c r="GR534" s="111"/>
      <c r="GS534" s="111"/>
      <c r="GT534" s="111"/>
      <c r="GU534" s="111"/>
      <c r="GV534" s="111"/>
      <c r="GW534" s="111"/>
      <c r="GX534" s="111"/>
      <c r="GY534" s="111"/>
      <c r="GZ534" s="111"/>
      <c r="HA534" s="111"/>
      <c r="HB534" s="111"/>
      <c r="HC534" s="111"/>
      <c r="HD534" s="111"/>
      <c r="HE534" s="111"/>
      <c r="HF534" s="111"/>
      <c r="HG534" s="111"/>
      <c r="HH534" s="111"/>
      <c r="HI534" s="111"/>
      <c r="HJ534" s="111"/>
      <c r="HK534" s="111"/>
      <c r="HL534" s="111"/>
      <c r="HM534" s="111"/>
      <c r="HN534" s="111"/>
      <c r="HO534" s="111"/>
      <c r="HP534" s="111"/>
      <c r="HQ534" s="111"/>
      <c r="HR534" s="111"/>
      <c r="HS534" s="111"/>
      <c r="HT534" s="111"/>
      <c r="HU534" s="111"/>
      <c r="HV534" s="111"/>
      <c r="HW534" s="111"/>
      <c r="HX534" s="111"/>
      <c r="HY534" s="111"/>
      <c r="HZ534" s="111"/>
      <c r="IA534" s="111"/>
      <c r="IB534" s="111"/>
      <c r="IC534" s="111"/>
      <c r="ID534" s="111"/>
      <c r="IE534" s="111"/>
      <c r="IF534" s="111"/>
      <c r="IG534" s="111"/>
      <c r="IH534" s="111"/>
      <c r="II534" s="111"/>
      <c r="IJ534" s="111"/>
      <c r="IK534" s="111"/>
      <c r="IL534" s="111"/>
      <c r="IM534" s="111"/>
      <c r="IN534" s="111"/>
      <c r="IO534" s="111"/>
      <c r="IP534" s="111"/>
      <c r="IQ534" s="111"/>
      <c r="IR534" s="111"/>
      <c r="IS534" s="111"/>
      <c r="IT534" s="111"/>
      <c r="IU534" s="111"/>
      <c r="IV534" s="111"/>
      <c r="IW534" s="111"/>
      <c r="IX534" s="111"/>
      <c r="IY534" s="111"/>
      <c r="IZ534" s="111"/>
      <c r="JA534" s="111"/>
      <c r="JB534" s="111"/>
      <c r="JC534" s="111"/>
      <c r="JD534" s="111"/>
      <c r="JE534" s="111"/>
      <c r="JF534" s="111"/>
      <c r="JG534" s="111"/>
      <c r="JH534" s="111"/>
      <c r="JI534" s="111"/>
      <c r="JJ534" s="111"/>
      <c r="JK534" s="111"/>
      <c r="JL534" s="111"/>
      <c r="JM534" s="111"/>
      <c r="JN534" s="111"/>
      <c r="JO534" s="111"/>
      <c r="JP534" s="111"/>
      <c r="JQ534" s="111"/>
      <c r="JR534" s="111"/>
      <c r="JS534" s="111"/>
      <c r="JT534" s="111"/>
      <c r="JU534" s="111"/>
      <c r="JV534" s="111"/>
      <c r="JW534" s="111"/>
      <c r="JX534" s="111"/>
      <c r="JY534" s="111"/>
      <c r="JZ534" s="111"/>
      <c r="KA534" s="111"/>
      <c r="KB534" s="111"/>
      <c r="KC534" s="111"/>
      <c r="KD534" s="111"/>
      <c r="KE534" s="111"/>
      <c r="KF534" s="111"/>
      <c r="KG534" s="111"/>
      <c r="KH534" s="111"/>
      <c r="KI534" s="111"/>
      <c r="KJ534" s="111"/>
      <c r="KK534" s="111"/>
      <c r="KL534" s="111"/>
      <c r="KM534" s="111"/>
      <c r="KN534" s="111"/>
      <c r="KO534" s="111"/>
      <c r="KP534" s="111"/>
      <c r="KQ534" s="111"/>
      <c r="KR534" s="111"/>
      <c r="KS534" s="111"/>
      <c r="KT534" s="111"/>
      <c r="KU534" s="111"/>
      <c r="KV534" s="111"/>
      <c r="KW534" s="111"/>
      <c r="KX534" s="111"/>
      <c r="KY534" s="111"/>
      <c r="KZ534" s="111"/>
      <c r="LA534" s="111"/>
      <c r="LB534" s="111"/>
      <c r="LC534" s="111"/>
      <c r="LD534" s="111"/>
      <c r="LE534" s="111"/>
      <c r="LF534" s="111"/>
      <c r="LG534" s="111"/>
      <c r="LH534" s="111"/>
      <c r="LI534" s="111"/>
      <c r="LJ534" s="111"/>
      <c r="LK534" s="111"/>
      <c r="LL534" s="111"/>
      <c r="LM534" s="111"/>
      <c r="LN534" s="111"/>
      <c r="LO534" s="111"/>
      <c r="LP534" s="111"/>
      <c r="LQ534" s="111"/>
      <c r="LR534" s="111"/>
      <c r="LS534" s="111"/>
      <c r="LT534" s="111"/>
      <c r="LU534" s="111"/>
      <c r="LV534" s="111"/>
      <c r="LW534" s="111"/>
      <c r="LX534" s="111"/>
      <c r="LY534" s="111"/>
      <c r="LZ534" s="111"/>
      <c r="MA534" s="111"/>
      <c r="MB534" s="111"/>
      <c r="MC534" s="111"/>
      <c r="MD534" s="111"/>
      <c r="ME534" s="111"/>
      <c r="MF534" s="111"/>
      <c r="MG534" s="111"/>
      <c r="MH534" s="111"/>
      <c r="MI534" s="111"/>
      <c r="MJ534" s="111"/>
      <c r="MK534" s="111"/>
      <c r="ML534" s="111"/>
      <c r="MM534" s="111"/>
      <c r="MN534" s="111"/>
      <c r="MO534" s="111"/>
      <c r="MP534" s="111"/>
      <c r="MQ534" s="111"/>
      <c r="MR534" s="111"/>
      <c r="MS534" s="111"/>
      <c r="MT534" s="111"/>
      <c r="MU534" s="111"/>
      <c r="MV534" s="111"/>
      <c r="MW534" s="111"/>
      <c r="MX534" s="111"/>
      <c r="MY534" s="111"/>
      <c r="MZ534" s="111"/>
      <c r="NA534" s="111"/>
      <c r="NB534" s="111"/>
      <c r="NC534" s="111"/>
      <c r="ND534" s="111"/>
      <c r="NE534" s="111"/>
      <c r="NF534" s="111"/>
      <c r="NG534" s="111"/>
      <c r="NH534" s="111"/>
      <c r="NI534" s="111"/>
      <c r="NJ534" s="111"/>
      <c r="NK534" s="111"/>
      <c r="NL534" s="111"/>
      <c r="NM534" s="111"/>
      <c r="NN534" s="111"/>
      <c r="NO534" s="111"/>
      <c r="NP534" s="111"/>
      <c r="NQ534" s="111"/>
      <c r="NR534" s="111"/>
      <c r="NS534" s="111"/>
      <c r="NT534" s="111"/>
      <c r="NU534" s="111"/>
      <c r="NV534" s="111"/>
      <c r="NW534" s="111"/>
      <c r="NX534" s="111"/>
      <c r="NY534" s="111"/>
      <c r="NZ534" s="111"/>
      <c r="OA534" s="111"/>
      <c r="OB534" s="111"/>
      <c r="OC534" s="111"/>
      <c r="OD534" s="111"/>
      <c r="OE534" s="111"/>
      <c r="OF534" s="111"/>
      <c r="OG534" s="111"/>
      <c r="OH534" s="111"/>
      <c r="OI534" s="111"/>
      <c r="OJ534" s="111"/>
      <c r="OK534" s="111"/>
      <c r="OL534" s="111"/>
      <c r="OM534" s="111"/>
      <c r="ON534" s="111"/>
      <c r="OO534" s="111"/>
      <c r="OP534" s="111"/>
      <c r="OQ534" s="111"/>
      <c r="OR534" s="111"/>
      <c r="OS534" s="111"/>
      <c r="OT534" s="111"/>
      <c r="OU534" s="111"/>
      <c r="OV534" s="111"/>
      <c r="OW534" s="111"/>
      <c r="OX534" s="111"/>
      <c r="OY534" s="111"/>
      <c r="OZ534" s="111"/>
      <c r="PA534" s="111"/>
      <c r="PB534" s="111"/>
      <c r="PC534" s="111"/>
      <c r="PD534" s="111"/>
      <c r="PE534" s="111"/>
      <c r="PF534" s="111"/>
      <c r="PG534" s="111"/>
      <c r="PH534" s="111"/>
      <c r="PI534" s="111"/>
      <c r="PJ534" s="111"/>
      <c r="PK534" s="111"/>
      <c r="PL534" s="111"/>
      <c r="PM534" s="111"/>
      <c r="PN534" s="111"/>
      <c r="PO534" s="111"/>
      <c r="PP534" s="111"/>
      <c r="PQ534" s="111"/>
      <c r="PR534" s="111"/>
      <c r="PS534" s="111"/>
      <c r="PT534" s="111"/>
      <c r="PU534" s="111"/>
      <c r="PV534" s="111"/>
      <c r="PW534" s="111"/>
      <c r="PX534" s="111"/>
      <c r="PY534" s="111"/>
      <c r="PZ534" s="111"/>
      <c r="QA534" s="111"/>
      <c r="QB534" s="111"/>
      <c r="QC534" s="111"/>
      <c r="QD534" s="111"/>
      <c r="QE534" s="111"/>
      <c r="QF534" s="111"/>
      <c r="QG534" s="111"/>
      <c r="QH534" s="111"/>
      <c r="QI534" s="111"/>
      <c r="QJ534" s="111"/>
      <c r="QK534" s="111"/>
      <c r="QL534" s="111"/>
      <c r="QM534" s="111"/>
      <c r="QN534" s="111"/>
      <c r="QO534" s="111"/>
      <c r="QP534" s="111"/>
      <c r="QQ534" s="111"/>
      <c r="QR534" s="111"/>
      <c r="QS534" s="111"/>
      <c r="QT534" s="111"/>
      <c r="QU534" s="111"/>
      <c r="QV534" s="111"/>
      <c r="QW534" s="111"/>
      <c r="QX534" s="111"/>
      <c r="QY534" s="111"/>
      <c r="QZ534" s="111"/>
      <c r="RA534" s="111"/>
      <c r="RB534" s="111"/>
      <c r="RC534" s="111"/>
      <c r="RD534" s="111"/>
      <c r="RE534" s="111"/>
      <c r="RF534" s="111"/>
      <c r="RG534" s="111"/>
      <c r="RH534" s="111"/>
      <c r="RI534" s="111"/>
      <c r="RJ534" s="111"/>
      <c r="RK534" s="111"/>
      <c r="RL534" s="111"/>
      <c r="RM534" s="111"/>
      <c r="RN534" s="111"/>
      <c r="RO534" s="111"/>
      <c r="RP534" s="111"/>
      <c r="RQ534" s="111"/>
      <c r="RR534" s="111"/>
      <c r="RS534" s="111"/>
      <c r="RT534" s="111"/>
      <c r="RU534" s="111"/>
      <c r="RV534" s="111"/>
      <c r="RW534" s="111"/>
      <c r="RX534" s="111"/>
      <c r="RY534" s="111"/>
      <c r="RZ534" s="111"/>
      <c r="SA534" s="111"/>
      <c r="SB534" s="111"/>
      <c r="SC534" s="111"/>
      <c r="SD534" s="111"/>
      <c r="SE534" s="111"/>
      <c r="SF534" s="111"/>
      <c r="SG534" s="111"/>
      <c r="SH534" s="111"/>
      <c r="SI534" s="111"/>
      <c r="SJ534" s="111"/>
      <c r="SK534" s="111"/>
      <c r="SL534" s="111"/>
      <c r="SM534" s="111"/>
      <c r="SN534" s="111"/>
      <c r="SO534" s="111"/>
      <c r="SP534" s="111"/>
      <c r="SQ534" s="111"/>
      <c r="SR534" s="111"/>
      <c r="SS534" s="111"/>
      <c r="ST534" s="111"/>
      <c r="SU534" s="111"/>
      <c r="SV534" s="111"/>
      <c r="SW534" s="111"/>
      <c r="SX534" s="111"/>
      <c r="SY534" s="111"/>
      <c r="SZ534" s="111"/>
      <c r="TA534" s="111"/>
      <c r="TB534" s="111"/>
      <c r="TC534" s="111"/>
      <c r="TD534" s="111"/>
      <c r="TE534" s="111"/>
      <c r="TF534" s="111"/>
      <c r="TG534" s="111"/>
      <c r="TH534" s="111"/>
      <c r="TI534" s="111"/>
      <c r="TJ534" s="111"/>
      <c r="TK534" s="111"/>
      <c r="TL534" s="111"/>
      <c r="TM534" s="111"/>
      <c r="TN534" s="111"/>
      <c r="TO534" s="111"/>
      <c r="TP534" s="111"/>
      <c r="TQ534" s="111"/>
      <c r="TR534" s="111"/>
      <c r="TS534" s="111"/>
      <c r="TT534" s="111"/>
      <c r="TU534" s="111"/>
      <c r="TV534" s="111"/>
      <c r="TW534" s="111"/>
      <c r="TX534" s="111"/>
      <c r="TY534" s="111"/>
      <c r="TZ534" s="111"/>
      <c r="UA534" s="111"/>
      <c r="UB534" s="111"/>
      <c r="UC534" s="111"/>
      <c r="UD534" s="111"/>
      <c r="UE534" s="111"/>
      <c r="UF534" s="111"/>
      <c r="UG534" s="111"/>
      <c r="UH534" s="111"/>
      <c r="UI534" s="111"/>
      <c r="UJ534" s="111"/>
      <c r="UK534" s="111"/>
      <c r="UL534" s="111"/>
      <c r="UM534" s="111"/>
      <c r="UN534" s="111"/>
      <c r="UO534" s="111"/>
      <c r="UP534" s="111"/>
      <c r="UQ534" s="111"/>
      <c r="UR534" s="111"/>
      <c r="US534" s="111"/>
      <c r="UT534" s="111"/>
      <c r="UU534" s="111"/>
      <c r="UV534" s="111"/>
      <c r="UW534" s="111"/>
      <c r="UX534" s="111"/>
      <c r="UY534" s="111"/>
      <c r="UZ534" s="111"/>
      <c r="VA534" s="111"/>
      <c r="VB534" s="111"/>
      <c r="VC534" s="111"/>
      <c r="VD534" s="111"/>
      <c r="VE534" s="111"/>
      <c r="VF534" s="111"/>
      <c r="VG534" s="111"/>
      <c r="VH534" s="111"/>
      <c r="VI534" s="111"/>
      <c r="VJ534" s="111"/>
      <c r="VK534" s="111"/>
      <c r="VL534" s="111"/>
      <c r="VM534" s="111"/>
      <c r="VN534" s="111"/>
      <c r="VO534" s="111"/>
      <c r="VP534" s="111"/>
      <c r="VQ534" s="111"/>
      <c r="VR534" s="111"/>
      <c r="VS534" s="111"/>
      <c r="VT534" s="111"/>
      <c r="VU534" s="111"/>
      <c r="VV534" s="111"/>
      <c r="VW534" s="111"/>
      <c r="VX534" s="111"/>
      <c r="VY534" s="111"/>
      <c r="VZ534" s="111"/>
      <c r="WA534" s="111"/>
      <c r="WB534" s="111"/>
      <c r="WC534" s="111"/>
      <c r="WD534" s="111"/>
      <c r="WE534" s="111"/>
      <c r="WF534" s="111"/>
      <c r="WG534" s="111"/>
      <c r="WH534" s="111"/>
      <c r="WI534" s="111"/>
      <c r="WJ534" s="111"/>
      <c r="WK534" s="111"/>
      <c r="WL534" s="111"/>
      <c r="WM534" s="111"/>
      <c r="WN534" s="111"/>
      <c r="WO534" s="111"/>
      <c r="WP534" s="111"/>
      <c r="WQ534" s="111"/>
      <c r="WR534" s="111"/>
      <c r="WS534" s="111"/>
      <c r="WT534" s="111"/>
      <c r="WU534" s="111"/>
      <c r="WV534" s="111"/>
      <c r="WW534" s="111"/>
      <c r="WX534" s="111"/>
      <c r="WY534" s="111"/>
      <c r="WZ534" s="111"/>
      <c r="XA534" s="111"/>
      <c r="XB534" s="111"/>
      <c r="XC534" s="111"/>
      <c r="XD534" s="111"/>
      <c r="XE534" s="111"/>
      <c r="XF534" s="111"/>
      <c r="XG534" s="111"/>
      <c r="XH534" s="111"/>
      <c r="XI534" s="111"/>
      <c r="XJ534" s="111"/>
      <c r="XK534" s="111"/>
      <c r="XL534" s="111"/>
      <c r="XM534" s="111"/>
      <c r="XN534" s="111"/>
      <c r="XO534" s="111"/>
      <c r="XP534" s="111"/>
      <c r="XQ534" s="111"/>
      <c r="XR534" s="111"/>
      <c r="XS534" s="111"/>
      <c r="XT534" s="111"/>
      <c r="XU534" s="111"/>
      <c r="XV534" s="111"/>
      <c r="XW534" s="111"/>
      <c r="XX534" s="111"/>
      <c r="XY534" s="111"/>
      <c r="XZ534" s="111"/>
      <c r="YA534" s="111"/>
      <c r="YB534" s="111"/>
      <c r="YC534" s="111"/>
      <c r="YD534" s="111"/>
      <c r="YE534" s="111"/>
      <c r="YF534" s="111"/>
      <c r="YG534" s="111"/>
      <c r="YH534" s="111"/>
      <c r="YI534" s="111"/>
      <c r="YJ534" s="111"/>
      <c r="YK534" s="111"/>
      <c r="YL534" s="111"/>
      <c r="YM534" s="111"/>
      <c r="YN534" s="111"/>
      <c r="YO534" s="111"/>
      <c r="YP534" s="111"/>
      <c r="YQ534" s="111"/>
      <c r="YR534" s="111"/>
      <c r="YS534" s="111"/>
      <c r="YT534" s="111"/>
      <c r="YU534" s="111"/>
      <c r="YV534" s="111"/>
      <c r="YW534" s="111"/>
      <c r="YX534" s="111"/>
      <c r="YY534" s="111"/>
      <c r="YZ534" s="111"/>
      <c r="ZA534" s="111"/>
      <c r="ZB534" s="111"/>
      <c r="ZC534" s="111"/>
      <c r="ZD534" s="111"/>
      <c r="ZE534" s="111"/>
      <c r="ZF534" s="111"/>
      <c r="ZG534" s="111"/>
      <c r="ZH534" s="111"/>
      <c r="ZI534" s="111"/>
      <c r="ZJ534" s="111"/>
      <c r="ZK534" s="111"/>
      <c r="ZL534" s="111"/>
      <c r="ZM534" s="111"/>
      <c r="ZN534" s="111"/>
      <c r="ZO534" s="111"/>
      <c r="ZP534" s="111"/>
      <c r="ZQ534" s="111"/>
      <c r="ZR534" s="111"/>
      <c r="ZS534" s="111"/>
      <c r="ZT534" s="111"/>
      <c r="ZU534" s="111"/>
      <c r="ZV534" s="111"/>
      <c r="ZW534" s="111"/>
      <c r="ZX534" s="111"/>
      <c r="ZY534" s="111"/>
      <c r="ZZ534" s="111"/>
      <c r="AAA534" s="111"/>
      <c r="AAB534" s="111"/>
      <c r="AAC534" s="111"/>
      <c r="AAD534" s="111"/>
      <c r="AAE534" s="111"/>
      <c r="AAF534" s="111"/>
      <c r="AAG534" s="111"/>
      <c r="AAH534" s="111"/>
      <c r="AAI534" s="111"/>
      <c r="AAJ534" s="111"/>
      <c r="AAK534" s="111"/>
      <c r="AAL534" s="111"/>
      <c r="AAM534" s="111"/>
      <c r="AAN534" s="111"/>
      <c r="AAO534" s="111"/>
      <c r="AAP534" s="111"/>
      <c r="AAQ534" s="111"/>
      <c r="AAR534" s="111"/>
      <c r="AAS534" s="111"/>
      <c r="AAT534" s="111"/>
      <c r="AAU534" s="111"/>
      <c r="AAV534" s="111"/>
      <c r="AAW534" s="111"/>
      <c r="AAX534" s="111"/>
      <c r="AAY534" s="111"/>
      <c r="AAZ534" s="111"/>
      <c r="ABA534" s="111"/>
      <c r="ABB534" s="111"/>
      <c r="ABC534" s="111"/>
      <c r="ABD534" s="111"/>
      <c r="ABE534" s="111"/>
      <c r="ABF534" s="111"/>
      <c r="ABG534" s="111"/>
      <c r="ABH534" s="111"/>
      <c r="ABI534" s="111"/>
      <c r="ABJ534" s="111"/>
      <c r="ABK534" s="111"/>
      <c r="ABL534" s="111"/>
      <c r="ABM534" s="111"/>
      <c r="ABN534" s="111"/>
      <c r="ABO534" s="111"/>
      <c r="ABP534" s="111"/>
      <c r="ABQ534" s="111"/>
      <c r="ABR534" s="111"/>
      <c r="ABS534" s="111"/>
      <c r="ABT534" s="111"/>
      <c r="ABU534" s="111"/>
      <c r="ABV534" s="111"/>
      <c r="ABW534" s="111"/>
      <c r="ABX534" s="111"/>
      <c r="ABY534" s="111"/>
      <c r="ABZ534" s="111"/>
      <c r="ACA534" s="111"/>
      <c r="ACB534" s="111"/>
      <c r="ACC534" s="111"/>
      <c r="ACD534" s="111"/>
      <c r="ACE534" s="111"/>
      <c r="ACF534" s="111"/>
      <c r="ACG534" s="111"/>
      <c r="ACH534" s="111"/>
      <c r="ACI534" s="111"/>
      <c r="ACJ534" s="111"/>
      <c r="ACK534" s="111"/>
      <c r="ACL534" s="111"/>
      <c r="ACM534" s="111"/>
      <c r="ACN534" s="111"/>
      <c r="ACO534" s="111"/>
      <c r="ACP534" s="111"/>
      <c r="ACQ534" s="111"/>
      <c r="ACR534" s="111"/>
      <c r="ACS534" s="111"/>
      <c r="ACT534" s="111"/>
      <c r="ACU534" s="111"/>
      <c r="ACV534" s="111"/>
      <c r="ACW534" s="111"/>
      <c r="ACX534" s="111"/>
      <c r="ACY534" s="111"/>
      <c r="ACZ534" s="111"/>
      <c r="ADA534" s="111"/>
      <c r="ADB534" s="111"/>
      <c r="ADC534" s="111"/>
      <c r="ADD534" s="111"/>
      <c r="ADE534" s="111"/>
      <c r="ADF534" s="111"/>
      <c r="ADG534" s="111"/>
      <c r="ADH534" s="111"/>
      <c r="ADI534" s="111"/>
      <c r="ADJ534" s="111"/>
      <c r="ADK534" s="111"/>
      <c r="ADL534" s="111"/>
      <c r="ADM534" s="111"/>
      <c r="ADN534" s="111"/>
      <c r="ADO534" s="111"/>
      <c r="ADP534" s="111"/>
      <c r="ADQ534" s="111"/>
      <c r="ADR534" s="111"/>
      <c r="ADS534" s="111"/>
      <c r="ADT534" s="111"/>
      <c r="ADU534" s="111"/>
      <c r="ADV534" s="111"/>
    </row>
    <row r="535" spans="2:802">
      <c r="B535" s="110"/>
      <c r="C535" s="110"/>
    </row>
    <row r="536" spans="2:802">
      <c r="B536" s="110"/>
      <c r="C536" s="110"/>
    </row>
    <row r="537" spans="2:802">
      <c r="B537" s="110"/>
      <c r="C537" s="110"/>
    </row>
    <row r="538" spans="2:802">
      <c r="B538" s="110"/>
      <c r="C538" s="110"/>
    </row>
    <row r="539" spans="2:802">
      <c r="B539" s="110"/>
      <c r="C539" s="110"/>
    </row>
    <row r="540" spans="2:802">
      <c r="B540" s="110"/>
      <c r="C540" s="110"/>
    </row>
    <row r="541" spans="2:802">
      <c r="B541" s="110"/>
      <c r="C541" s="110"/>
    </row>
    <row r="542" spans="2:802">
      <c r="B542" s="110"/>
      <c r="C542" s="110"/>
    </row>
  </sheetData>
  <mergeCells count="12">
    <mergeCell ref="O9:Q9"/>
    <mergeCell ref="I9:K9"/>
    <mergeCell ref="B5:N6"/>
    <mergeCell ref="L9:N9"/>
    <mergeCell ref="B7:N8"/>
    <mergeCell ref="O7:Q8"/>
    <mergeCell ref="B262:E262"/>
    <mergeCell ref="B261:E261"/>
    <mergeCell ref="C9:E9"/>
    <mergeCell ref="F9:H9"/>
    <mergeCell ref="B47:E48"/>
    <mergeCell ref="B50:E50"/>
  </mergeCells>
  <printOptions horizontalCentered="1"/>
  <pageMargins left="0" right="0" top="0.39370078740157483" bottom="0" header="0" footer="0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годишни податоци </vt:lpstr>
      <vt:lpstr>'годишни податоци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Kadievska Vojnovik</dc:creator>
  <cp:lastModifiedBy>Maja Deleva</cp:lastModifiedBy>
  <cp:lastPrinted>2018-03-07T14:54:15Z</cp:lastPrinted>
  <dcterms:created xsi:type="dcterms:W3CDTF">2013-02-21T08:37:44Z</dcterms:created>
  <dcterms:modified xsi:type="dcterms:W3CDTF">2021-04-02T12:21:55Z</dcterms:modified>
</cp:coreProperties>
</file>